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/>
  <bookViews>
    <workbookView xWindow="240" yWindow="75" windowWidth="21120" windowHeight="10050"/>
  </bookViews>
  <sheets>
    <sheet name="Hoja1" sheetId="1" r:id="rId1"/>
    <sheet name="Hoja2" sheetId="2" state="hidden" r:id="rId2"/>
  </sheets>
  <calcPr calcId="125725"/>
  <pivotCaches>
    <pivotCache cacheId="2" r:id="rId3"/>
  </pivotCaches>
</workbook>
</file>

<file path=xl/calcChain.xml><?xml version="1.0" encoding="utf-8"?>
<calcChain xmlns="http://schemas.openxmlformats.org/spreadsheetml/2006/main">
  <c r="AS5" i="1"/>
  <c r="AS6" s="1"/>
  <c r="AX5"/>
  <c r="AT9" l="1"/>
  <c r="AS9"/>
  <c r="AF5"/>
  <c r="AE5"/>
  <c r="AD5"/>
  <c r="AC5"/>
  <c r="AV9"/>
  <c r="AU9" l="1"/>
  <c r="AW9" s="1"/>
  <c r="AX9" s="1"/>
  <c r="AG11" s="1"/>
  <c r="AI11" l="1"/>
  <c r="AH11" s="1"/>
  <c r="AJ11" s="1"/>
  <c r="AK11" l="1"/>
  <c r="AK12" s="1"/>
  <c r="AH15"/>
  <c r="AG15"/>
  <c r="AL11"/>
  <c r="AM11" s="1"/>
  <c r="AM12" s="1"/>
  <c r="AI15"/>
  <c r="AJ12"/>
  <c r="AJ15"/>
  <c r="AP15" s="1"/>
  <c r="AP16" s="1"/>
  <c r="AL15" l="1"/>
  <c r="AK15"/>
  <c r="AN15" s="1"/>
  <c r="AR15" l="1"/>
  <c r="AR16" s="1"/>
  <c r="AP19" s="1"/>
  <c r="AG19" l="1"/>
  <c r="AQ19"/>
  <c r="AS19"/>
  <c r="AS20" s="1"/>
  <c r="AH19"/>
  <c r="AJ19" s="1"/>
  <c r="AI19"/>
  <c r="AL19" l="1"/>
  <c r="AR19" s="1"/>
  <c r="AR20" s="1"/>
  <c r="AK19"/>
  <c r="AN19" s="1"/>
</calcChain>
</file>

<file path=xl/comments1.xml><?xml version="1.0" encoding="utf-8"?>
<comments xmlns="http://schemas.openxmlformats.org/spreadsheetml/2006/main">
  <authors>
    <author>m</author>
  </authors>
  <commentList>
    <comment ref="AU8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   (a1*b1/a*b)</t>
        </r>
        <r>
          <rPr>
            <sz val="8"/>
            <color indexed="81"/>
            <rFont val="Calibri"/>
            <family val="2"/>
          </rPr>
          <t>½</t>
        </r>
      </text>
    </comment>
    <comment ref="AV8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    2/3</t>
        </r>
      </text>
    </comment>
    <comment ref="AW8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   Fjk*</t>
        </r>
        <r>
          <rPr>
            <sz val="8"/>
            <color indexed="81"/>
            <rFont val="Calibri"/>
            <family val="2"/>
          </rPr>
          <t>β</t>
        </r>
        <r>
          <rPr>
            <sz val="8"/>
            <color indexed="81"/>
            <rFont val="Tahoma"/>
            <family val="2"/>
          </rPr>
          <t>j*Kj</t>
        </r>
      </text>
    </comment>
  </commentList>
</comments>
</file>

<file path=xl/sharedStrings.xml><?xml version="1.0" encoding="utf-8"?>
<sst xmlns="http://schemas.openxmlformats.org/spreadsheetml/2006/main" count="211" uniqueCount="203">
  <si>
    <t>PERFIL</t>
  </si>
  <si>
    <t>h mm</t>
  </si>
  <si>
    <t>b mm</t>
  </si>
  <si>
    <t>tw mm</t>
  </si>
  <si>
    <t>tf mm</t>
  </si>
  <si>
    <t>r mm</t>
  </si>
  <si>
    <t>Ss mm</t>
  </si>
  <si>
    <t>M k/m</t>
  </si>
  <si>
    <t>pintura mm2/m</t>
  </si>
  <si>
    <t>pintura mm2/T</t>
  </si>
  <si>
    <t>1/2 PERFIL Z1 mm</t>
  </si>
  <si>
    <t>1/2 PERFIL Z1 Iy1 mm2</t>
  </si>
  <si>
    <t>A mm</t>
  </si>
  <si>
    <t>It mm4</t>
  </si>
  <si>
    <t>Iy mm4</t>
  </si>
  <si>
    <t>Wel,y mm3</t>
  </si>
  <si>
    <t>Wpl,y mm3</t>
  </si>
  <si>
    <r>
      <t>iy</t>
    </r>
    <r>
      <rPr>
        <b/>
        <vertAlign val="subscript"/>
        <sz val="8"/>
        <rFont val="Arial"/>
        <family val="2"/>
      </rPr>
      <t xml:space="preserve"> </t>
    </r>
    <r>
      <rPr>
        <b/>
        <sz val="8"/>
        <rFont val="Arial"/>
        <family val="2"/>
      </rPr>
      <t>mm</t>
    </r>
  </si>
  <si>
    <r>
      <t>A</t>
    </r>
    <r>
      <rPr>
        <b/>
        <vertAlign val="subscript"/>
        <sz val="8"/>
        <rFont val="Arial"/>
        <family val="2"/>
      </rPr>
      <t xml:space="preserve">v,y </t>
    </r>
    <r>
      <rPr>
        <b/>
        <sz val="8"/>
        <rFont val="Arial"/>
        <family val="2"/>
      </rPr>
      <t>mm</t>
    </r>
    <r>
      <rPr>
        <b/>
        <vertAlign val="superscript"/>
        <sz val="8"/>
        <rFont val="Arial"/>
        <family val="2"/>
      </rPr>
      <t>2</t>
    </r>
  </si>
  <si>
    <t>Iz mm4</t>
  </si>
  <si>
    <t xml:space="preserve">Wel,z mm3 </t>
  </si>
  <si>
    <r>
      <t>W</t>
    </r>
    <r>
      <rPr>
        <b/>
        <i/>
        <vertAlign val="subscript"/>
        <sz val="8"/>
        <rFont val="Arial"/>
        <family val="2"/>
      </rPr>
      <t xml:space="preserve">pl,z </t>
    </r>
    <r>
      <rPr>
        <i/>
        <sz val="8"/>
        <rFont val="Arial"/>
        <family val="2"/>
      </rPr>
      <t xml:space="preserve"> mm</t>
    </r>
    <r>
      <rPr>
        <i/>
        <vertAlign val="superscript"/>
        <sz val="8"/>
        <rFont val="Arial"/>
        <family val="2"/>
      </rPr>
      <t xml:space="preserve">3 </t>
    </r>
  </si>
  <si>
    <r>
      <t>iz</t>
    </r>
    <r>
      <rPr>
        <b/>
        <vertAlign val="subscript"/>
        <sz val="8"/>
        <rFont val="Arial"/>
        <family val="2"/>
      </rPr>
      <t xml:space="preserve"> </t>
    </r>
    <r>
      <rPr>
        <b/>
        <sz val="8"/>
        <rFont val="Arial"/>
        <family val="2"/>
      </rPr>
      <t>mm</t>
    </r>
  </si>
  <si>
    <r>
      <t>A</t>
    </r>
    <r>
      <rPr>
        <b/>
        <vertAlign val="subscript"/>
        <sz val="8"/>
        <rFont val="Arial"/>
        <family val="2"/>
      </rPr>
      <t xml:space="preserve">v,z </t>
    </r>
    <r>
      <rPr>
        <b/>
        <sz val="8"/>
        <rFont val="Arial"/>
        <family val="2"/>
      </rPr>
      <t>mm</t>
    </r>
    <r>
      <rPr>
        <b/>
        <vertAlign val="superscript"/>
        <sz val="8"/>
        <rFont val="Arial"/>
        <family val="2"/>
      </rPr>
      <t>2</t>
    </r>
  </si>
  <si>
    <t>IPE 80</t>
  </si>
  <si>
    <t>IPE 100</t>
  </si>
  <si>
    <t>IPE 120</t>
  </si>
  <si>
    <t>IPE 140</t>
  </si>
  <si>
    <t>IPE 160</t>
  </si>
  <si>
    <t>IPE 180</t>
  </si>
  <si>
    <t>IPE 200</t>
  </si>
  <si>
    <t>IPE 220</t>
  </si>
  <si>
    <t>IPE 240</t>
  </si>
  <si>
    <t>IPE 270</t>
  </si>
  <si>
    <t>IPE 300</t>
  </si>
  <si>
    <t>IPE 330</t>
  </si>
  <si>
    <t>IPE 360</t>
  </si>
  <si>
    <t>IPE 400</t>
  </si>
  <si>
    <t>IPE 450</t>
  </si>
  <si>
    <t>IPE 500</t>
  </si>
  <si>
    <t>IPE 550</t>
  </si>
  <si>
    <t>IPE 600</t>
  </si>
  <si>
    <t>IPN 80</t>
  </si>
  <si>
    <t>IPN 100</t>
  </si>
  <si>
    <t>IPN 120</t>
  </si>
  <si>
    <t>IPN 140</t>
  </si>
  <si>
    <t>IPN 160</t>
  </si>
  <si>
    <t>IPN 180</t>
  </si>
  <si>
    <t>IPN 200</t>
  </si>
  <si>
    <t>IPN 220</t>
  </si>
  <si>
    <t>IPN 240</t>
  </si>
  <si>
    <t>IPN 260</t>
  </si>
  <si>
    <t>IPN 280</t>
  </si>
  <si>
    <t>IPN 300</t>
  </si>
  <si>
    <t>IPN 320</t>
  </si>
  <si>
    <t>IPN 340</t>
  </si>
  <si>
    <t>IPN 360</t>
  </si>
  <si>
    <t>IPN 380</t>
  </si>
  <si>
    <t>IPN 400</t>
  </si>
  <si>
    <t>IPN 450</t>
  </si>
  <si>
    <t>IPN 500</t>
  </si>
  <si>
    <t>IPN 550</t>
  </si>
  <si>
    <t>IPN 600</t>
  </si>
  <si>
    <t>HEA 100</t>
  </si>
  <si>
    <t>HEA 120</t>
  </si>
  <si>
    <t>HEA 140</t>
  </si>
  <si>
    <t>HEA 160</t>
  </si>
  <si>
    <t>HEA 180</t>
  </si>
  <si>
    <t>HEA 200</t>
  </si>
  <si>
    <t>HEA 220</t>
  </si>
  <si>
    <t>HEA 240</t>
  </si>
  <si>
    <t>HEA 260</t>
  </si>
  <si>
    <t>HEA 280</t>
  </si>
  <si>
    <t>HEA 300</t>
  </si>
  <si>
    <t>HEA 320</t>
  </si>
  <si>
    <t>HEA 340</t>
  </si>
  <si>
    <t>HEA 360</t>
  </si>
  <si>
    <t>HEA 400</t>
  </si>
  <si>
    <t>HEA 450</t>
  </si>
  <si>
    <t>HEA 500</t>
  </si>
  <si>
    <t>HEA 550</t>
  </si>
  <si>
    <t>HEA 600</t>
  </si>
  <si>
    <t>Valores</t>
  </si>
  <si>
    <t>Suma de h mm</t>
  </si>
  <si>
    <t>Suma de b mm</t>
  </si>
  <si>
    <t>Suma de tw mm</t>
  </si>
  <si>
    <t>Suma de tf mm</t>
  </si>
  <si>
    <t>Suma de r mm</t>
  </si>
  <si>
    <t>Suma de Ss mm</t>
  </si>
  <si>
    <t>Suma de M k/m</t>
  </si>
  <si>
    <t>Suma de pintura mm2/m</t>
  </si>
  <si>
    <t>Suma de pintura mm2/T</t>
  </si>
  <si>
    <t>Suma de 1/2 PERFIL Z1 mm</t>
  </si>
  <si>
    <t>Suma de 1/2 PERFIL Z1 Iy1 mm2</t>
  </si>
  <si>
    <t>Suma de A mm</t>
  </si>
  <si>
    <t>Suma de It mm4</t>
  </si>
  <si>
    <t>Suma de Iy mm4</t>
  </si>
  <si>
    <t>Suma de Wel,y mm3</t>
  </si>
  <si>
    <t>Suma de Wpl,y mm3</t>
  </si>
  <si>
    <t>Suma de iy mm</t>
  </si>
  <si>
    <t>Suma de Av,y mm2</t>
  </si>
  <si>
    <t>Suma de Iz mm4</t>
  </si>
  <si>
    <t xml:space="preserve">Suma de Wel,z mm3 </t>
  </si>
  <si>
    <t xml:space="preserve">Suma de Wpl,z  mm3 </t>
  </si>
  <si>
    <t>Suma de iz mm</t>
  </si>
  <si>
    <t>Suma de Av,z mm2</t>
  </si>
  <si>
    <t>E</t>
  </si>
  <si>
    <t>G</t>
  </si>
  <si>
    <t>SOPORTE</t>
  </si>
  <si>
    <t>Ned            (N)</t>
  </si>
  <si>
    <t>My,ed    (Nmm)</t>
  </si>
  <si>
    <t>B          (mm)</t>
  </si>
  <si>
    <t>a            (mm)</t>
  </si>
  <si>
    <t>b             (mm)</t>
  </si>
  <si>
    <t>t            (mm)</t>
  </si>
  <si>
    <t>H            (mm)</t>
  </si>
  <si>
    <t>Kj</t>
  </si>
  <si>
    <t>βj</t>
  </si>
  <si>
    <t>a1            (mm)</t>
  </si>
  <si>
    <t>b1             (mm)</t>
  </si>
  <si>
    <t>"a"</t>
  </si>
  <si>
    <t>"b"</t>
  </si>
  <si>
    <t>"c"</t>
  </si>
  <si>
    <t>Hc            (mm)</t>
  </si>
  <si>
    <t>Bc            (mm)</t>
  </si>
  <si>
    <t>tf            (mm)</t>
  </si>
  <si>
    <t>tw            (mm)</t>
  </si>
  <si>
    <t>SOLICITACIONES</t>
  </si>
  <si>
    <t>CIMENTACION</t>
  </si>
  <si>
    <t>CHAPA</t>
  </si>
  <si>
    <t>Fjd       N/mm2</t>
  </si>
  <si>
    <t>Mp,rd            (Nmm/mm)</t>
  </si>
  <si>
    <t>Med,chapa            (Nmm/mm)</t>
  </si>
  <si>
    <t>"A"             (mm2)</t>
  </si>
  <si>
    <t>"Wy"             (mm3)</t>
  </si>
  <si>
    <t>"Iy"             (mm4)</t>
  </si>
  <si>
    <t>Z                 (N)</t>
  </si>
  <si>
    <t>Med1,chapa (Nmm/mm)</t>
  </si>
  <si>
    <t>Med2,chapa (Nmm/mm)</t>
  </si>
  <si>
    <t>Z                  (N)</t>
  </si>
  <si>
    <t>SECCIÓN</t>
  </si>
  <si>
    <t>Iy chapa (mm4)</t>
  </si>
  <si>
    <t>Mmax transversal (Nmm/mm)</t>
  </si>
  <si>
    <t>cdg         (mm)</t>
  </si>
  <si>
    <t>ar            (mm)</t>
  </si>
  <si>
    <t>br             (mm)</t>
  </si>
  <si>
    <t>COMPRESIÓN SIMPLE Y COMPUESTA</t>
  </si>
  <si>
    <t>FLEXOCOMPRESIÓN SIN RIGIDIZADOR</t>
  </si>
  <si>
    <t>FLEXOCOMPRESIÓN CON RIGIDIZADOR</t>
  </si>
  <si>
    <t>PLACAS DE ANCLAJE</t>
  </si>
  <si>
    <t>x          (mm)</t>
  </si>
  <si>
    <t>x           (mm)</t>
  </si>
  <si>
    <t>c              (mm)</t>
  </si>
  <si>
    <t>V               (N)</t>
  </si>
  <si>
    <t xml:space="preserve">Ø </t>
  </si>
  <si>
    <t xml:space="preserve">Fvb,rd       (N) </t>
  </si>
  <si>
    <t>B 400 S</t>
  </si>
  <si>
    <t>B 500 S</t>
  </si>
  <si>
    <t>Nº           PERNOS</t>
  </si>
  <si>
    <t>HEB 260</t>
  </si>
  <si>
    <t>HEB 100</t>
  </si>
  <si>
    <t>HEB 120</t>
  </si>
  <si>
    <t>HEB 140</t>
  </si>
  <si>
    <t>HEB 160</t>
  </si>
  <si>
    <t>HEB 180</t>
  </si>
  <si>
    <t>HEB 200</t>
  </si>
  <si>
    <t>HEB 220</t>
  </si>
  <si>
    <t>HEB 240</t>
  </si>
  <si>
    <t>HEB 280</t>
  </si>
  <si>
    <t>HEB 300</t>
  </si>
  <si>
    <t>HEB 320</t>
  </si>
  <si>
    <t>HEB 340</t>
  </si>
  <si>
    <t>HEB 360</t>
  </si>
  <si>
    <t>HEB 400</t>
  </si>
  <si>
    <t>HEB 450</t>
  </si>
  <si>
    <t>HEB 500</t>
  </si>
  <si>
    <t>HEB 550</t>
  </si>
  <si>
    <t>HEB 600</t>
  </si>
  <si>
    <t>PERNOS</t>
  </si>
  <si>
    <t xml:space="preserve">ACERO  PERNOS </t>
  </si>
  <si>
    <t>HORMIGÓN</t>
  </si>
  <si>
    <t xml:space="preserve">ACERO CHAPA </t>
  </si>
  <si>
    <r>
      <rPr>
        <b/>
        <sz val="9"/>
        <color theme="4" tint="-0.24994659260841701"/>
        <rFont val="Arial"/>
        <family val="2"/>
      </rPr>
      <t>σmin             (N/mm2)</t>
    </r>
  </si>
  <si>
    <r>
      <rPr>
        <b/>
        <sz val="9"/>
        <color theme="4" tint="-0.24994659260841701"/>
        <rFont val="Arial"/>
        <family val="2"/>
      </rPr>
      <t>σmax           (N/mm2)</t>
    </r>
  </si>
  <si>
    <r>
      <rPr>
        <b/>
        <sz val="9"/>
        <color theme="4" tint="-0.24994659260841701"/>
        <rFont val="Arial"/>
        <family val="2"/>
      </rPr>
      <t>σ1-1             (N/mm2)</t>
    </r>
  </si>
  <si>
    <r>
      <t>ax</t>
    </r>
    <r>
      <rPr>
        <vertAlign val="superscript"/>
        <sz val="9"/>
        <color theme="5" tint="0.39994506668294322"/>
        <rFont val="Arial"/>
        <family val="2"/>
      </rPr>
      <t>2</t>
    </r>
    <r>
      <rPr>
        <sz val="9"/>
        <color theme="5" tint="0.39994506668294322"/>
        <rFont val="Arial"/>
        <family val="2"/>
      </rPr>
      <t>+bx+c=0</t>
    </r>
  </si>
  <si>
    <t>A          (mm)</t>
  </si>
  <si>
    <t>HA-25</t>
  </si>
  <si>
    <t>HA-30</t>
  </si>
  <si>
    <t>HA-35</t>
  </si>
  <si>
    <t>S235</t>
  </si>
  <si>
    <t>S275</t>
  </si>
  <si>
    <t>S355</t>
  </si>
  <si>
    <t>Med1,chapa          (Nmm)</t>
  </si>
  <si>
    <t>Med2,chapa           (Nmm)</t>
  </si>
  <si>
    <t>Med1 chapa           (Nmm)</t>
  </si>
  <si>
    <t>Med2 chapa           (Nmm)</t>
  </si>
  <si>
    <t>σmax           (N/mm2)</t>
  </si>
  <si>
    <t>σmax&lt;Fjd</t>
  </si>
  <si>
    <t>Med,chapa&lt;Mp,rd</t>
  </si>
  <si>
    <t>V&lt;Fvb,rd</t>
  </si>
  <si>
    <t>CC 2009  María Castaño Cerezo  (CTE-DB-SE-A/ESPAÑA)  www.structuraT.es (11-2009)</t>
  </si>
  <si>
    <t>(en blanco)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</si>
</sst>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i/>
      <vertAlign val="subscript"/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Calibri"/>
      <family val="2"/>
    </font>
    <font>
      <sz val="12"/>
      <name val="Arial"/>
      <family val="2"/>
    </font>
    <font>
      <b/>
      <sz val="9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3D5D19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 tint="-0.34998626667073579"/>
      <name val="Arial"/>
      <family val="2"/>
    </font>
    <font>
      <b/>
      <sz val="9"/>
      <color theme="4" tint="-0.24994659260841701"/>
      <name val="Arial"/>
      <family val="2"/>
    </font>
    <font>
      <sz val="9"/>
      <color theme="5" tint="0.39994506668294322"/>
      <name val="Arial"/>
      <family val="2"/>
    </font>
    <font>
      <vertAlign val="superscript"/>
      <sz val="9"/>
      <color theme="5" tint="0.39994506668294322"/>
      <name val="Arial"/>
      <family val="2"/>
    </font>
    <font>
      <b/>
      <sz val="9"/>
      <color theme="3" tint="-0.249977111117893"/>
      <name val="Arial"/>
      <family val="2"/>
    </font>
    <font>
      <sz val="9"/>
      <color theme="4" tint="-0.2499465926084170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theme="4" tint="0.39997558519241921"/>
      <name val="Arial"/>
      <family val="2"/>
    </font>
    <font>
      <sz val="8"/>
      <color theme="4" tint="0.39997558519241921"/>
      <name val="Calibri"/>
      <family val="2"/>
      <scheme val="minor"/>
    </font>
    <font>
      <sz val="7"/>
      <color theme="0" tint="-0.34998626667073579"/>
      <name val="Arial"/>
      <family val="2"/>
    </font>
    <font>
      <sz val="9"/>
      <color theme="4" tint="-0.24997711111789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125"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BF6F9"/>
        <bgColor indexed="64"/>
      </patternFill>
    </fill>
    <fill>
      <patternFill patternType="solid">
        <fgColor rgb="FFC5D4E9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4" tint="0.79992065187536243"/>
      </patternFill>
    </fill>
    <fill>
      <patternFill patternType="solid">
        <fgColor rgb="FFD2ECB6"/>
        <bgColor theme="4" tint="0.79989013336588644"/>
      </patternFill>
    </fill>
    <fill>
      <patternFill patternType="solid">
        <fgColor rgb="FFB6DF89"/>
        <bgColor theme="4" tint="0.79989013336588644"/>
      </patternFill>
    </fill>
    <fill>
      <patternFill patternType="solid">
        <fgColor rgb="FFC4E59F"/>
        <bgColor theme="4" tint="0.79976805932798245"/>
      </patternFill>
    </fill>
    <fill>
      <patternFill patternType="solid">
        <fgColor rgb="FF82C737"/>
        <bgColor theme="4" tint="0.7997680593279824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0D565"/>
        <bgColor theme="4" tint="0.7998596148564104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4" tint="0.59996337778862885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8" tint="0.59996337778862885"/>
      </bottom>
      <diagonal/>
    </border>
    <border>
      <left/>
      <right/>
      <top style="medium">
        <color theme="8" tint="0.59996337778862885"/>
      </top>
      <bottom/>
      <diagonal/>
    </border>
    <border>
      <left style="medium">
        <color theme="8" tint="0.59996337778862885"/>
      </left>
      <right/>
      <top/>
      <bottom style="medium">
        <color theme="8" tint="0.59996337778862885"/>
      </bottom>
      <diagonal/>
    </border>
    <border>
      <left/>
      <right style="medium">
        <color theme="8" tint="0.59996337778862885"/>
      </right>
      <top/>
      <bottom style="medium">
        <color theme="8" tint="0.59996337778862885"/>
      </bottom>
      <diagonal/>
    </border>
    <border>
      <left style="medium">
        <color theme="8" tint="0.59996337778862885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4" tint="0.59996337778862885"/>
      </right>
      <top style="medium">
        <color theme="8" tint="0.59996337778862885"/>
      </top>
      <bottom/>
      <diagonal/>
    </border>
    <border>
      <left style="thin">
        <color theme="0"/>
      </left>
      <right/>
      <top/>
      <bottom style="medium">
        <color theme="8" tint="0.59996337778862885"/>
      </bottom>
      <diagonal/>
    </border>
    <border>
      <left/>
      <right style="thin">
        <color theme="0"/>
      </right>
      <top/>
      <bottom style="medium">
        <color theme="8" tint="0.59996337778862885"/>
      </bottom>
      <diagonal/>
    </border>
    <border>
      <left/>
      <right style="thin">
        <color auto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auto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auto="1"/>
      </left>
      <right style="thin">
        <color auto="1"/>
      </right>
      <top style="medium">
        <color theme="4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rgb="FF548123"/>
      </right>
      <top/>
      <bottom style="medium">
        <color rgb="FF548123"/>
      </bottom>
      <diagonal/>
    </border>
    <border>
      <left style="medium">
        <color rgb="FF548123"/>
      </left>
      <right style="thin">
        <color rgb="FF548123"/>
      </right>
      <top/>
      <bottom style="medium">
        <color theme="4" tint="-0.24994659260841701"/>
      </bottom>
      <diagonal/>
    </border>
    <border>
      <left style="thin">
        <color rgb="FF548123"/>
      </left>
      <right style="thin">
        <color rgb="FF548123"/>
      </right>
      <top/>
      <bottom style="medium">
        <color theme="4" tint="-0.24994659260841701"/>
      </bottom>
      <diagonal/>
    </border>
    <border>
      <left style="thin">
        <color rgb="FF548123"/>
      </left>
      <right style="medium">
        <color rgb="FF548123"/>
      </right>
      <top/>
      <bottom style="medium">
        <color theme="4" tint="-0.24994659260841701"/>
      </bottom>
      <diagonal/>
    </border>
    <border>
      <left style="medium">
        <color rgb="FF548123"/>
      </left>
      <right/>
      <top style="medium">
        <color rgb="FF548123"/>
      </top>
      <bottom style="thin">
        <color rgb="FF548123"/>
      </bottom>
      <diagonal/>
    </border>
    <border>
      <left/>
      <right/>
      <top style="medium">
        <color rgb="FF548123"/>
      </top>
      <bottom style="thin">
        <color rgb="FF548123"/>
      </bottom>
      <diagonal/>
    </border>
    <border>
      <left/>
      <right style="medium">
        <color rgb="FF548123"/>
      </right>
      <top style="medium">
        <color rgb="FF548123"/>
      </top>
      <bottom style="thin">
        <color rgb="FF548123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auto="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auto="1"/>
      </left>
      <right/>
      <top style="medium">
        <color theme="4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 style="thin">
        <color auto="1"/>
      </right>
      <top/>
      <bottom style="medium">
        <color rgb="FF548123"/>
      </bottom>
      <diagonal/>
    </border>
    <border>
      <left style="thin">
        <color auto="1"/>
      </left>
      <right style="thin">
        <color auto="1"/>
      </right>
      <top/>
      <bottom style="medium">
        <color rgb="FF548123"/>
      </bottom>
      <diagonal/>
    </border>
    <border>
      <left style="thin">
        <color auto="1"/>
      </left>
      <right style="medium">
        <color rgb="FF548123"/>
      </right>
      <top/>
      <bottom style="medium">
        <color rgb="FF548123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rgb="FF548123"/>
      </left>
      <right style="medium">
        <color rgb="FF548123"/>
      </right>
      <top style="medium">
        <color rgb="FF548123"/>
      </top>
      <bottom style="thin">
        <color rgb="FF548123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rgb="FF548123"/>
      </left>
      <right style="thin">
        <color rgb="FF548123"/>
      </right>
      <top style="thin">
        <color rgb="FF548123"/>
      </top>
      <bottom style="medium">
        <color rgb="FF548123"/>
      </bottom>
      <diagonal/>
    </border>
    <border>
      <left style="thin">
        <color rgb="FF548123"/>
      </left>
      <right style="thin">
        <color rgb="FF548123"/>
      </right>
      <top style="thin">
        <color rgb="FF548123"/>
      </top>
      <bottom style="medium">
        <color rgb="FF548123"/>
      </bottom>
      <diagonal/>
    </border>
    <border>
      <left style="thin">
        <color rgb="FF548123"/>
      </left>
      <right style="medium">
        <color rgb="FF548123"/>
      </right>
      <top style="thin">
        <color rgb="FF548123"/>
      </top>
      <bottom style="medium">
        <color rgb="FF548123"/>
      </bottom>
      <diagonal/>
    </border>
    <border>
      <left style="thin">
        <color indexed="64"/>
      </left>
      <right style="thin">
        <color indexed="64"/>
      </right>
      <top style="medium">
        <color rgb="FF548123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6" fillId="10" borderId="42" xfId="0" applyFont="1" applyFill="1" applyBorder="1" applyAlignment="1" applyProtection="1">
      <alignment horizontal="center" vertical="center" wrapText="1"/>
    </xf>
    <xf numFmtId="0" fontId="16" fillId="10" borderId="43" xfId="0" applyFont="1" applyFill="1" applyBorder="1" applyAlignment="1" applyProtection="1">
      <alignment horizontal="center" vertical="center" wrapText="1"/>
    </xf>
    <xf numFmtId="0" fontId="16" fillId="10" borderId="44" xfId="0" applyFont="1" applyFill="1" applyBorder="1" applyAlignment="1" applyProtection="1">
      <alignment horizontal="center" vertical="center" wrapText="1"/>
    </xf>
    <xf numFmtId="0" fontId="18" fillId="0" borderId="31" xfId="0" applyFont="1" applyBorder="1" applyProtection="1"/>
    <xf numFmtId="0" fontId="18" fillId="0" borderId="18" xfId="0" applyFont="1" applyBorder="1" applyProtection="1"/>
    <xf numFmtId="0" fontId="18" fillId="0" borderId="32" xfId="0" applyFont="1" applyBorder="1" applyProtection="1"/>
    <xf numFmtId="0" fontId="18" fillId="0" borderId="29" xfId="0" applyFont="1" applyBorder="1" applyProtection="1"/>
    <xf numFmtId="0" fontId="18" fillId="6" borderId="28" xfId="0" applyFont="1" applyFill="1" applyBorder="1" applyProtection="1"/>
    <xf numFmtId="0" fontId="18" fillId="6" borderId="25" xfId="0" applyFont="1" applyFill="1" applyBorder="1" applyProtection="1"/>
    <xf numFmtId="0" fontId="18" fillId="6" borderId="33" xfId="0" applyFont="1" applyFill="1" applyBorder="1" applyProtection="1"/>
    <xf numFmtId="0" fontId="18" fillId="0" borderId="20" xfId="0" applyFont="1" applyBorder="1" applyProtection="1"/>
    <xf numFmtId="0" fontId="18" fillId="0" borderId="0" xfId="0" applyFont="1" applyBorder="1" applyProtection="1"/>
    <xf numFmtId="0" fontId="19" fillId="8" borderId="46" xfId="0" applyFont="1" applyFill="1" applyBorder="1" applyAlignment="1" applyProtection="1">
      <alignment horizontal="center" vertical="center"/>
    </xf>
    <xf numFmtId="0" fontId="19" fillId="8" borderId="45" xfId="0" applyFont="1" applyFill="1" applyBorder="1" applyAlignment="1" applyProtection="1">
      <alignment horizontal="center" vertical="center"/>
    </xf>
    <xf numFmtId="0" fontId="18" fillId="6" borderId="22" xfId="0" applyFont="1" applyFill="1" applyBorder="1" applyProtection="1"/>
    <xf numFmtId="0" fontId="18" fillId="0" borderId="0" xfId="0" applyFont="1" applyProtection="1"/>
    <xf numFmtId="0" fontId="18" fillId="0" borderId="30" xfId="0" applyFont="1" applyBorder="1" applyAlignment="1" applyProtection="1">
      <alignment horizontal="center" vertical="center"/>
    </xf>
    <xf numFmtId="0" fontId="18" fillId="6" borderId="28" xfId="0" applyFont="1" applyFill="1" applyBorder="1" applyAlignment="1" applyProtection="1">
      <alignment horizontal="center" vertical="center"/>
    </xf>
    <xf numFmtId="0" fontId="18" fillId="6" borderId="22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30" xfId="0" applyFont="1" applyBorder="1" applyProtection="1"/>
    <xf numFmtId="0" fontId="18" fillId="0" borderId="15" xfId="0" applyNumberFormat="1" applyFont="1" applyFill="1" applyBorder="1" applyAlignment="1" applyProtection="1">
      <alignment horizontal="center" vertical="center"/>
    </xf>
    <xf numFmtId="0" fontId="21" fillId="0" borderId="38" xfId="0" applyFont="1" applyBorder="1" applyAlignment="1" applyProtection="1">
      <alignment horizontal="center" vertical="center" wrapText="1"/>
    </xf>
    <xf numFmtId="0" fontId="18" fillId="6" borderId="0" xfId="0" applyFont="1" applyFill="1" applyAlignment="1" applyProtection="1">
      <alignment horizontal="center" vertical="center"/>
    </xf>
    <xf numFmtId="3" fontId="18" fillId="6" borderId="0" xfId="0" applyNumberFormat="1" applyFont="1" applyFill="1" applyAlignment="1" applyProtection="1">
      <alignment horizontal="center" vertical="center"/>
    </xf>
    <xf numFmtId="0" fontId="18" fillId="6" borderId="0" xfId="0" applyFont="1" applyFill="1" applyAlignment="1" applyProtection="1">
      <alignment horizontal="center" vertical="center" wrapText="1"/>
    </xf>
    <xf numFmtId="0" fontId="18" fillId="6" borderId="0" xfId="0" applyFont="1" applyFill="1" applyProtection="1"/>
    <xf numFmtId="3" fontId="21" fillId="0" borderId="5" xfId="0" applyNumberFormat="1" applyFont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5" fillId="5" borderId="37" xfId="0" applyFont="1" applyFill="1" applyBorder="1" applyAlignment="1" applyProtection="1">
      <alignment horizontal="center" vertical="center" wrapText="1"/>
    </xf>
    <xf numFmtId="0" fontId="15" fillId="5" borderId="36" xfId="0" applyFont="1" applyFill="1" applyBorder="1" applyAlignment="1" applyProtection="1">
      <alignment horizontal="center" vertical="center" wrapText="1"/>
    </xf>
    <xf numFmtId="3" fontId="21" fillId="14" borderId="38" xfId="0" applyNumberFormat="1" applyFont="1" applyFill="1" applyBorder="1" applyAlignment="1" applyProtection="1">
      <alignment horizontal="center" vertical="center" wrapText="1"/>
    </xf>
    <xf numFmtId="0" fontId="14" fillId="14" borderId="38" xfId="0" applyFont="1" applyFill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</xf>
    <xf numFmtId="0" fontId="23" fillId="6" borderId="0" xfId="0" applyFont="1" applyFill="1" applyAlignment="1" applyProtection="1">
      <alignment vertical="top"/>
    </xf>
    <xf numFmtId="0" fontId="18" fillId="0" borderId="21" xfId="0" applyFont="1" applyBorder="1" applyProtection="1"/>
    <xf numFmtId="0" fontId="18" fillId="0" borderId="19" xfId="0" applyFont="1" applyBorder="1" applyProtection="1"/>
    <xf numFmtId="0" fontId="18" fillId="6" borderId="26" xfId="0" applyFont="1" applyFill="1" applyBorder="1" applyProtection="1"/>
    <xf numFmtId="0" fontId="18" fillId="6" borderId="24" xfId="0" applyFont="1" applyFill="1" applyBorder="1" applyProtection="1"/>
    <xf numFmtId="0" fontId="18" fillId="6" borderId="27" xfId="0" applyFont="1" applyFill="1" applyBorder="1" applyProtection="1"/>
    <xf numFmtId="0" fontId="18" fillId="0" borderId="23" xfId="0" applyFont="1" applyBorder="1" applyProtection="1"/>
    <xf numFmtId="0" fontId="26" fillId="6" borderId="61" xfId="0" applyFont="1" applyFill="1" applyBorder="1" applyAlignment="1" applyProtection="1">
      <alignment horizontal="center" vertical="center" wrapText="1"/>
    </xf>
    <xf numFmtId="4" fontId="26" fillId="6" borderId="61" xfId="0" applyNumberFormat="1" applyFont="1" applyFill="1" applyBorder="1" applyAlignment="1" applyProtection="1">
      <alignment horizontal="center" vertical="center" wrapText="1"/>
    </xf>
    <xf numFmtId="0" fontId="26" fillId="6" borderId="62" xfId="0" applyFont="1" applyFill="1" applyBorder="1" applyAlignment="1" applyProtection="1">
      <alignment horizontal="center" vertical="center" wrapText="1"/>
    </xf>
    <xf numFmtId="0" fontId="15" fillId="7" borderId="49" xfId="0" applyFont="1" applyFill="1" applyBorder="1" applyAlignment="1" applyProtection="1">
      <alignment horizontal="center" vertical="center" wrapText="1"/>
    </xf>
    <xf numFmtId="0" fontId="15" fillId="5" borderId="48" xfId="0" applyFont="1" applyFill="1" applyBorder="1" applyAlignment="1" applyProtection="1">
      <alignment horizontal="center" vertical="center" wrapText="1"/>
    </xf>
    <xf numFmtId="0" fontId="15" fillId="5" borderId="49" xfId="0" applyFont="1" applyFill="1" applyBorder="1" applyAlignment="1" applyProtection="1">
      <alignment horizontal="center" vertical="center" wrapText="1"/>
    </xf>
    <xf numFmtId="3" fontId="14" fillId="0" borderId="38" xfId="0" applyNumberFormat="1" applyFont="1" applyBorder="1" applyAlignment="1" applyProtection="1">
      <alignment horizontal="center" vertical="center" wrapText="1"/>
    </xf>
    <xf numFmtId="3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16" fillId="11" borderId="67" xfId="0" applyFont="1" applyFill="1" applyBorder="1" applyAlignment="1" applyProtection="1">
      <alignment horizontal="center" vertical="center" wrapText="1"/>
    </xf>
    <xf numFmtId="0" fontId="16" fillId="11" borderId="68" xfId="0" applyFont="1" applyFill="1" applyBorder="1" applyAlignment="1" applyProtection="1">
      <alignment horizontal="center" vertical="center" wrapText="1"/>
    </xf>
    <xf numFmtId="0" fontId="16" fillId="11" borderId="69" xfId="0" applyFont="1" applyFill="1" applyBorder="1" applyAlignment="1" applyProtection="1">
      <alignment horizontal="center" vertical="center" wrapText="1"/>
    </xf>
    <xf numFmtId="0" fontId="16" fillId="16" borderId="67" xfId="0" applyFont="1" applyFill="1" applyBorder="1" applyAlignment="1" applyProtection="1">
      <alignment horizontal="center" vertical="center" wrapText="1"/>
    </xf>
    <xf numFmtId="0" fontId="13" fillId="16" borderId="68" xfId="0" applyFont="1" applyFill="1" applyBorder="1" applyAlignment="1" applyProtection="1">
      <alignment horizontal="center" vertical="center"/>
    </xf>
    <xf numFmtId="0" fontId="16" fillId="16" borderId="68" xfId="0" applyFont="1" applyFill="1" applyBorder="1" applyAlignment="1" applyProtection="1">
      <alignment horizontal="center" vertical="center" wrapText="1"/>
    </xf>
    <xf numFmtId="0" fontId="16" fillId="16" borderId="69" xfId="0" applyFont="1" applyFill="1" applyBorder="1" applyAlignment="1" applyProtection="1">
      <alignment horizontal="center" vertical="center" wrapText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16" fillId="13" borderId="67" xfId="0" applyFont="1" applyFill="1" applyBorder="1" applyAlignment="1" applyProtection="1">
      <alignment horizontal="center" vertical="center" wrapText="1"/>
    </xf>
    <xf numFmtId="0" fontId="16" fillId="13" borderId="68" xfId="0" applyFont="1" applyFill="1" applyBorder="1" applyAlignment="1" applyProtection="1">
      <alignment horizontal="center" vertical="center" wrapText="1"/>
    </xf>
    <xf numFmtId="0" fontId="17" fillId="13" borderId="69" xfId="0" applyFont="1" applyFill="1" applyBorder="1" applyAlignment="1" applyProtection="1">
      <alignment horizontal="center" vertical="center" wrapText="1"/>
    </xf>
    <xf numFmtId="0" fontId="16" fillId="12" borderId="67" xfId="0" applyFont="1" applyFill="1" applyBorder="1" applyAlignment="1" applyProtection="1">
      <alignment horizontal="center" vertical="center" wrapText="1"/>
    </xf>
    <xf numFmtId="0" fontId="16" fillId="12" borderId="68" xfId="0" applyFont="1" applyFill="1" applyBorder="1" applyAlignment="1" applyProtection="1">
      <alignment horizontal="center" vertical="center" wrapText="1"/>
    </xf>
    <xf numFmtId="0" fontId="16" fillId="12" borderId="69" xfId="0" applyFont="1" applyFill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3" fontId="26" fillId="6" borderId="61" xfId="0" applyNumberFormat="1" applyFont="1" applyFill="1" applyBorder="1" applyAlignment="1" applyProtection="1">
      <alignment horizontal="center" vertical="center" wrapText="1"/>
    </xf>
    <xf numFmtId="3" fontId="26" fillId="6" borderId="62" xfId="0" applyNumberFormat="1" applyFont="1" applyFill="1" applyBorder="1" applyAlignment="1" applyProtection="1">
      <alignment horizontal="center" vertical="center" wrapText="1"/>
    </xf>
    <xf numFmtId="3" fontId="28" fillId="14" borderId="38" xfId="0" applyNumberFormat="1" applyFont="1" applyFill="1" applyBorder="1" applyAlignment="1" applyProtection="1">
      <alignment horizontal="center" vertical="center" wrapText="1"/>
    </xf>
    <xf numFmtId="0" fontId="29" fillId="6" borderId="0" xfId="0" applyFont="1" applyFill="1" applyAlignment="1" applyProtection="1">
      <alignment horizontal="center" vertical="top" wrapText="1"/>
    </xf>
    <xf numFmtId="0" fontId="29" fillId="6" borderId="0" xfId="0" applyFont="1" applyFill="1" applyAlignment="1" applyProtection="1">
      <alignment horizontal="center" vertical="top"/>
    </xf>
    <xf numFmtId="0" fontId="27" fillId="6" borderId="0" xfId="0" applyFont="1" applyFill="1" applyAlignment="1" applyProtection="1">
      <alignment vertical="top"/>
    </xf>
    <xf numFmtId="3" fontId="28" fillId="0" borderId="38" xfId="0" applyNumberFormat="1" applyFont="1" applyBorder="1" applyAlignment="1" applyProtection="1">
      <alignment horizontal="center" vertical="center" wrapText="1"/>
    </xf>
    <xf numFmtId="3" fontId="20" fillId="0" borderId="5" xfId="0" applyNumberFormat="1" applyFont="1" applyBorder="1" applyAlignment="1" applyProtection="1">
      <alignment horizontal="center" vertical="center"/>
      <protection locked="0"/>
    </xf>
    <xf numFmtId="0" fontId="20" fillId="0" borderId="70" xfId="0" applyFont="1" applyBorder="1" applyAlignment="1" applyProtection="1">
      <alignment horizontal="center" vertical="center"/>
      <protection locked="0"/>
    </xf>
    <xf numFmtId="3" fontId="19" fillId="8" borderId="70" xfId="0" applyNumberFormat="1" applyFont="1" applyFill="1" applyBorder="1" applyAlignment="1" applyProtection="1">
      <alignment horizontal="center" vertical="center"/>
    </xf>
    <xf numFmtId="3" fontId="33" fillId="0" borderId="5" xfId="0" applyNumberFormat="1" applyFont="1" applyBorder="1" applyAlignment="1" applyProtection="1">
      <alignment horizontal="center" vertical="center" wrapText="1"/>
    </xf>
    <xf numFmtId="0" fontId="18" fillId="6" borderId="41" xfId="0" applyFont="1" applyFill="1" applyBorder="1" applyAlignment="1" applyProtection="1">
      <alignment horizontal="center" vertical="center"/>
    </xf>
    <xf numFmtId="0" fontId="18" fillId="15" borderId="41" xfId="0" applyFont="1" applyFill="1" applyBorder="1" applyAlignment="1" applyProtection="1">
      <alignment horizontal="center" vertical="center"/>
    </xf>
    <xf numFmtId="0" fontId="18" fillId="15" borderId="58" xfId="0" applyFont="1" applyFill="1" applyBorder="1" applyAlignment="1" applyProtection="1">
      <alignment horizontal="center" vertical="center"/>
    </xf>
    <xf numFmtId="0" fontId="18" fillId="15" borderId="59" xfId="0" applyFont="1" applyFill="1" applyBorder="1" applyAlignment="1" applyProtection="1">
      <alignment horizontal="center" vertical="center"/>
    </xf>
    <xf numFmtId="0" fontId="18" fillId="15" borderId="60" xfId="0" applyFont="1" applyFill="1" applyBorder="1" applyAlignment="1" applyProtection="1">
      <alignment horizontal="center" vertical="center"/>
    </xf>
    <xf numFmtId="0" fontId="34" fillId="0" borderId="56" xfId="0" applyFont="1" applyBorder="1" applyAlignment="1" applyProtection="1">
      <alignment horizontal="center" vertical="center" wrapText="1"/>
    </xf>
    <xf numFmtId="0" fontId="34" fillId="0" borderId="16" xfId="0" applyFont="1" applyBorder="1" applyAlignment="1" applyProtection="1">
      <alignment horizontal="center" vertical="center" wrapText="1"/>
    </xf>
    <xf numFmtId="0" fontId="34" fillId="0" borderId="17" xfId="0" applyFont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/>
    </xf>
    <xf numFmtId="0" fontId="18" fillId="0" borderId="7" xfId="0" applyNumberFormat="1" applyFont="1" applyBorder="1" applyAlignment="1" applyProtection="1">
      <alignment horizontal="center" vertical="center"/>
    </xf>
    <xf numFmtId="0" fontId="14" fillId="9" borderId="57" xfId="0" applyFont="1" applyFill="1" applyBorder="1" applyAlignment="1" applyProtection="1">
      <alignment horizontal="center" vertical="center" wrapText="1"/>
    </xf>
    <xf numFmtId="0" fontId="22" fillId="7" borderId="49" xfId="0" applyFont="1" applyFill="1" applyBorder="1" applyAlignment="1" applyProtection="1">
      <alignment horizontal="center" vertical="center" wrapText="1"/>
    </xf>
    <xf numFmtId="0" fontId="18" fillId="6" borderId="12" xfId="0" applyFont="1" applyFill="1" applyBorder="1" applyAlignment="1" applyProtection="1">
      <alignment horizontal="left" vertical="center" wrapText="1"/>
    </xf>
    <xf numFmtId="0" fontId="18" fillId="6" borderId="71" xfId="0" applyFont="1" applyFill="1" applyBorder="1" applyAlignment="1" applyProtection="1">
      <alignment horizontal="center" vertical="center" wrapText="1"/>
    </xf>
    <xf numFmtId="0" fontId="18" fillId="6" borderId="72" xfId="0" applyFont="1" applyFill="1" applyBorder="1" applyAlignment="1" applyProtection="1">
      <alignment horizontal="left" vertical="center"/>
    </xf>
    <xf numFmtId="0" fontId="18" fillId="6" borderId="73" xfId="0" applyFont="1" applyFill="1" applyBorder="1" applyAlignment="1" applyProtection="1">
      <alignment horizontal="center" vertical="center" wrapText="1"/>
    </xf>
    <xf numFmtId="0" fontId="18" fillId="6" borderId="6" xfId="0" applyFont="1" applyFill="1" applyBorder="1" applyAlignment="1" applyProtection="1">
      <alignment horizontal="left" vertical="center" wrapText="1"/>
    </xf>
    <xf numFmtId="0" fontId="18" fillId="6" borderId="74" xfId="0" applyFont="1" applyFill="1" applyBorder="1" applyAlignment="1" applyProtection="1">
      <alignment horizontal="center" vertical="center" wrapText="1"/>
    </xf>
    <xf numFmtId="0" fontId="18" fillId="0" borderId="18" xfId="0" applyFont="1" applyBorder="1" applyProtection="1">
      <protection locked="0"/>
    </xf>
    <xf numFmtId="0" fontId="18" fillId="6" borderId="0" xfId="0" applyFont="1" applyFill="1" applyBorder="1" applyAlignment="1" applyProtection="1">
      <alignment horizontal="left" vertical="center" wrapText="1"/>
    </xf>
    <xf numFmtId="0" fontId="18" fillId="6" borderId="0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 applyProtection="1">
      <alignment horizontal="left" vertical="center"/>
    </xf>
    <xf numFmtId="0" fontId="25" fillId="0" borderId="34" xfId="0" applyFont="1" applyBorder="1" applyAlignment="1" applyProtection="1">
      <alignment horizontal="center" vertical="center" wrapText="1"/>
    </xf>
    <xf numFmtId="0" fontId="19" fillId="0" borderId="24" xfId="0" applyFont="1" applyBorder="1" applyProtection="1"/>
    <xf numFmtId="0" fontId="19" fillId="0" borderId="35" xfId="0" applyFont="1" applyBorder="1" applyProtection="1"/>
    <xf numFmtId="0" fontId="19" fillId="8" borderId="45" xfId="0" applyFont="1" applyFill="1" applyBorder="1" applyAlignment="1" applyProtection="1">
      <alignment horizontal="center" vertical="center"/>
    </xf>
    <xf numFmtId="0" fontId="18" fillId="8" borderId="46" xfId="0" applyFont="1" applyFill="1" applyBorder="1" applyAlignment="1" applyProtection="1">
      <alignment horizontal="center" vertical="center"/>
    </xf>
    <xf numFmtId="0" fontId="18" fillId="0" borderId="47" xfId="0" applyFont="1" applyBorder="1" applyAlignment="1" applyProtection="1">
      <alignment horizontal="center" vertical="center"/>
    </xf>
    <xf numFmtId="0" fontId="15" fillId="5" borderId="49" xfId="0" applyFont="1" applyFill="1" applyBorder="1" applyAlignment="1" applyProtection="1">
      <alignment horizontal="center" vertical="center" wrapText="1"/>
    </xf>
    <xf numFmtId="0" fontId="0" fillId="0" borderId="49" xfId="0" applyBorder="1" applyAlignment="1" applyProtection="1"/>
    <xf numFmtId="3" fontId="21" fillId="0" borderId="38" xfId="0" applyNumberFormat="1" applyFont="1" applyBorder="1" applyAlignment="1" applyProtection="1">
      <alignment horizontal="center" vertical="center" wrapText="1"/>
    </xf>
    <xf numFmtId="0" fontId="0" fillId="0" borderId="38" xfId="0" applyBorder="1" applyAlignment="1" applyProtection="1"/>
    <xf numFmtId="0" fontId="15" fillId="7" borderId="49" xfId="0" applyFont="1" applyFill="1" applyBorder="1" applyAlignment="1" applyProtection="1">
      <alignment horizontal="center" vertical="center" wrapText="1"/>
    </xf>
    <xf numFmtId="0" fontId="0" fillId="0" borderId="50" xfId="0" applyBorder="1" applyAlignment="1" applyProtection="1">
      <alignment horizontal="center" vertical="center" wrapText="1"/>
    </xf>
    <xf numFmtId="3" fontId="14" fillId="0" borderId="38" xfId="0" applyNumberFormat="1" applyFont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0" fontId="19" fillId="6" borderId="63" xfId="0" applyFont="1" applyFill="1" applyBorder="1" applyAlignment="1" applyProtection="1">
      <alignment horizontal="left" wrapText="1"/>
    </xf>
    <xf numFmtId="0" fontId="0" fillId="0" borderId="63" xfId="0" applyBorder="1" applyAlignment="1" applyProtection="1">
      <alignment wrapText="1"/>
    </xf>
    <xf numFmtId="0" fontId="15" fillId="5" borderId="65" xfId="0" applyFont="1" applyFill="1" applyBorder="1" applyAlignment="1" applyProtection="1">
      <alignment horizontal="center" vertical="center" wrapText="1"/>
    </xf>
    <xf numFmtId="0" fontId="0" fillId="0" borderId="66" xfId="0" applyBorder="1" applyAlignment="1" applyProtection="1">
      <alignment horizontal="center" vertical="center" wrapText="1"/>
    </xf>
    <xf numFmtId="0" fontId="15" fillId="7" borderId="65" xfId="0" applyFont="1" applyFill="1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 wrapText="1"/>
    </xf>
    <xf numFmtId="3" fontId="21" fillId="0" borderId="53" xfId="0" applyNumberFormat="1" applyFont="1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29" fillId="6" borderId="55" xfId="0" applyFont="1" applyFill="1" applyBorder="1" applyAlignment="1" applyProtection="1">
      <alignment horizontal="center" vertical="top" wrapText="1"/>
    </xf>
    <xf numFmtId="0" fontId="30" fillId="0" borderId="55" xfId="0" applyFont="1" applyBorder="1" applyAlignment="1" applyProtection="1">
      <alignment horizontal="center" vertical="top" wrapText="1"/>
    </xf>
    <xf numFmtId="0" fontId="29" fillId="6" borderId="55" xfId="0" applyFont="1" applyFill="1" applyBorder="1" applyAlignment="1" applyProtection="1">
      <alignment horizontal="center" vertical="top"/>
    </xf>
    <xf numFmtId="0" fontId="31" fillId="6" borderId="0" xfId="0" applyFont="1" applyFill="1" applyAlignment="1" applyProtection="1">
      <alignment horizontal="left" textRotation="90" wrapText="1"/>
    </xf>
    <xf numFmtId="0" fontId="32" fillId="0" borderId="0" xfId="0" applyFont="1" applyAlignment="1">
      <alignment horizontal="left" textRotation="90" wrapText="1"/>
    </xf>
    <xf numFmtId="0" fontId="19" fillId="8" borderId="64" xfId="0" applyFont="1" applyFill="1" applyBorder="1" applyAlignment="1" applyProtection="1">
      <alignment horizontal="center" vertical="center"/>
    </xf>
    <xf numFmtId="0" fontId="18" fillId="0" borderId="64" xfId="0" applyFont="1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3" fontId="14" fillId="0" borderId="53" xfId="0" applyNumberFormat="1" applyFont="1" applyBorder="1" applyAlignment="1" applyProtection="1">
      <alignment horizontal="center" vertical="center" wrapText="1"/>
    </xf>
    <xf numFmtId="0" fontId="15" fillId="7" borderId="5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86">
    <dxf>
      <alignment wrapText="1" readingOrder="0"/>
    </dxf>
    <dxf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auto="1"/>
        </patternFill>
      </fill>
      <border>
        <left/>
        <right/>
        <top/>
        <bottom/>
      </border>
    </dxf>
    <dxf>
      <alignment horizontal="center" vertical="center" readingOrder="0"/>
    </dxf>
    <dxf>
      <border>
        <top style="thin">
          <color indexed="64"/>
        </top>
      </border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5" tint="0.79998168889431442"/>
        </patternFill>
      </fill>
    </dxf>
    <dxf>
      <font>
        <color rgb="FFFF0000"/>
      </font>
    </dxf>
    <dxf>
      <font>
        <name val="Arial"/>
        <scheme val="none"/>
      </font>
    </dxf>
    <dxf>
      <font>
        <sz val="10"/>
      </font>
    </dxf>
    <dxf>
      <fill>
        <patternFill patternType="solid"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EBF6F9"/>
        </patternFill>
      </fill>
    </dxf>
    <dxf>
      <font>
        <b/>
      </font>
      <fill>
        <patternFill>
          <fgColor theme="4" tint="0.79998168889431442"/>
          <bgColor theme="4" tint="0.79998168889431442"/>
        </patternFill>
      </fill>
      <protection locked="1" hidden="0"/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rgb="FF41A7C3"/>
        </patternFill>
      </fill>
    </dxf>
    <dxf>
      <font>
        <color rgb="FFFF6600"/>
      </font>
    </dxf>
    <dxf>
      <border>
        <top style="medium">
          <color theme="8" tint="0.59996337778862885"/>
        </top>
      </border>
    </dxf>
    <dxf>
      <border>
        <top style="medium">
          <color theme="8" tint="0.59996337778862885"/>
        </top>
      </border>
    </dxf>
    <dxf>
      <border>
        <top style="medium">
          <color theme="8" tint="0.59996337778862885"/>
        </top>
      </border>
    </dxf>
    <dxf>
      <fill>
        <patternFill>
          <fgColor theme="4" tint="0.79995117038483843"/>
          <bgColor theme="0"/>
        </patternFill>
      </fill>
    </dxf>
    <dxf>
      <border>
        <left style="thick">
          <color theme="1"/>
        </left>
        <right style="thick">
          <color theme="1"/>
        </right>
        <top style="thick">
          <color theme="1"/>
        </top>
        <bottom style="thick">
          <color theme="1"/>
        </bottom>
      </border>
    </dxf>
    <dxf>
      <font>
        <b/>
      </font>
    </dxf>
    <dxf>
      <font>
        <color theme="4" tint="-0.249977111117893"/>
      </font>
    </dxf>
    <dxf>
      <font>
        <color theme="4" tint="-0.249977111117893"/>
      </font>
    </dxf>
    <dxf>
      <border>
        <left style="thick">
          <color theme="4" tint="-0.499984740745262"/>
        </left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</border>
    </dxf>
    <dxf>
      <font>
        <sz val="11"/>
      </font>
    </dxf>
    <dxf>
      <protection locked="1"/>
    </dxf>
    <dxf>
      <protection locked="0"/>
    </dxf>
    <dxf>
      <font>
        <color rgb="FFFF0000"/>
      </font>
    </dxf>
    <dxf>
      <protection locked="1"/>
    </dxf>
    <dxf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z val="8"/>
        <name val="Arial"/>
        <scheme val="none"/>
      </font>
      <alignment horizontal="center" vertical="center" readingOrder="0"/>
    </dxf>
    <dxf>
      <font>
        <sz val="8"/>
        <name val="Arial"/>
        <scheme val="none"/>
      </font>
      <alignment horizontal="center" vertical="center" readingOrder="0"/>
    </dxf>
    <dxf>
      <font>
        <sz val="8"/>
        <name val="Arial"/>
        <scheme val="none"/>
      </font>
      <alignment horizontal="center" vertical="center" readingOrder="0"/>
    </dxf>
    <dxf>
      <font>
        <color rgb="FFFF0000"/>
      </font>
    </dxf>
    <dxf>
      <fill>
        <patternFill>
          <fgColor theme="4" tint="0.79992065187536243"/>
          <bgColor rgb="FF92D050"/>
        </patternFill>
      </fill>
    </dxf>
    <dxf>
      <font>
        <color auto="1"/>
      </font>
    </dxf>
    <dxf>
      <border>
        <left style="medium">
          <color rgb="FF548123"/>
        </left>
        <right style="medium">
          <color rgb="FF548123"/>
        </right>
        <top style="medium">
          <color rgb="FF548123"/>
        </top>
        <bottom style="medium">
          <color rgb="FF548123"/>
        </bottom>
      </border>
    </dxf>
    <dxf>
      <border>
        <left style="medium">
          <color rgb="FF548123"/>
        </left>
        <right style="medium">
          <color rgb="FF548123"/>
        </right>
        <top style="medium">
          <color rgb="FF548123"/>
        </top>
        <bottom style="medium">
          <color rgb="FF548123"/>
        </bottom>
      </border>
    </dxf>
    <dxf>
      <border>
        <left style="medium">
          <color rgb="FF548123"/>
        </left>
        <right style="medium">
          <color rgb="FF548123"/>
        </right>
        <top style="medium">
          <color rgb="FF548123"/>
        </top>
        <bottom style="medium">
          <color rgb="FF548123"/>
        </bottom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protection locked="1"/>
    </dxf>
    <dxf>
      <protection locked="0"/>
    </dxf>
    <dxf>
      <alignment horizontal="center" vertical="center" readingOrder="0"/>
    </dxf>
    <dxf>
      <alignment horizontal="center" vertical="center" readingOrder="0"/>
    </dxf>
    <dxf>
      <font>
        <name val="Arial"/>
        <scheme val="none"/>
      </font>
    </dxf>
    <dxf>
      <font>
        <sz val="9"/>
      </font>
    </dxf>
    <dxf>
      <protection locked="1"/>
    </dxf>
    <dxf>
      <alignment wrapText="1" readingOrder="0"/>
    </dxf>
    <dxf>
      <alignment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auto="1"/>
        </patternFill>
      </fill>
      <border>
        <left/>
        <right/>
        <top/>
        <bottom/>
      </border>
    </dxf>
    <dxf>
      <alignment horizontal="center" vertical="center" readingOrder="0"/>
    </dxf>
    <dxf>
      <border>
        <top style="thin">
          <color indexed="64"/>
        </top>
      </border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bgColor theme="5" tint="0.79998168889431442"/>
        </patternFill>
      </fill>
    </dxf>
    <dxf>
      <font>
        <color rgb="FFFF0000"/>
      </font>
    </dxf>
    <dxf>
      <font>
        <name val="Arial"/>
        <scheme val="none"/>
      </font>
    </dxf>
    <dxf>
      <font>
        <sz val="10"/>
      </font>
    </dxf>
    <dxf>
      <fill>
        <patternFill patternType="solid"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EBF6F9"/>
        </patternFill>
      </fill>
    </dxf>
    <dxf>
      <font>
        <b/>
      </font>
      <fill>
        <patternFill>
          <fgColor theme="4" tint="0.79998168889431442"/>
          <bgColor theme="4" tint="0.79998168889431442"/>
        </patternFill>
      </fill>
      <protection locked="1" hidden="0"/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rgb="FF41A7C3"/>
        </patternFill>
      </fill>
    </dxf>
    <dxf>
      <font>
        <color rgb="FFFF6600"/>
      </font>
    </dxf>
    <dxf>
      <border>
        <top style="medium">
          <color theme="8" tint="0.59996337778862885"/>
        </top>
      </border>
    </dxf>
    <dxf>
      <border>
        <top style="medium">
          <color theme="8" tint="0.59996337778862885"/>
        </top>
      </border>
    </dxf>
    <dxf>
      <border>
        <top style="medium">
          <color theme="8" tint="0.59996337778862885"/>
        </top>
      </border>
    </dxf>
    <dxf>
      <fill>
        <patternFill>
          <fgColor theme="4" tint="0.79995117038483843"/>
          <bgColor theme="0"/>
        </patternFill>
      </fill>
    </dxf>
    <dxf>
      <border>
        <left style="thick">
          <color theme="1"/>
        </left>
        <right style="thick">
          <color theme="1"/>
        </right>
        <top style="thick">
          <color theme="1"/>
        </top>
        <bottom style="thick">
          <color theme="1"/>
        </bottom>
      </border>
    </dxf>
    <dxf>
      <font>
        <b/>
      </font>
    </dxf>
    <dxf>
      <font>
        <color theme="4" tint="-0.249977111117893"/>
      </font>
    </dxf>
    <dxf>
      <font>
        <color theme="4" tint="-0.249977111117893"/>
      </font>
    </dxf>
    <dxf>
      <border>
        <left style="thick">
          <color theme="4" tint="-0.499984740745262"/>
        </left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</border>
    </dxf>
    <dxf>
      <font>
        <sz val="11"/>
      </font>
    </dxf>
    <dxf>
      <protection locked="1"/>
    </dxf>
    <dxf>
      <protection locked="0"/>
    </dxf>
    <dxf>
      <font>
        <color rgb="FFFF0000"/>
      </font>
    </dxf>
    <dxf>
      <protection locked="1"/>
    </dxf>
    <dxf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z val="8"/>
        <name val="Arial"/>
        <scheme val="none"/>
      </font>
      <alignment horizontal="center" vertical="center" readingOrder="0"/>
    </dxf>
    <dxf>
      <font>
        <sz val="8"/>
        <name val="Arial"/>
        <scheme val="none"/>
      </font>
      <alignment horizontal="center" vertical="center" readingOrder="0"/>
    </dxf>
    <dxf>
      <font>
        <sz val="8"/>
        <name val="Arial"/>
        <scheme val="none"/>
      </font>
      <alignment horizontal="center" vertical="center" readingOrder="0"/>
    </dxf>
    <dxf>
      <font>
        <color rgb="FFFF0000"/>
      </font>
    </dxf>
    <dxf>
      <fill>
        <patternFill>
          <fgColor theme="4" tint="0.79992065187536243"/>
          <bgColor rgb="FF92D050"/>
        </patternFill>
      </fill>
    </dxf>
    <dxf>
      <font>
        <color auto="1"/>
      </font>
    </dxf>
    <dxf>
      <border>
        <left style="medium">
          <color rgb="FF548123"/>
        </left>
        <right style="medium">
          <color rgb="FF548123"/>
        </right>
        <top style="medium">
          <color rgb="FF548123"/>
        </top>
        <bottom style="medium">
          <color rgb="FF548123"/>
        </bottom>
      </border>
    </dxf>
    <dxf>
      <border>
        <left style="medium">
          <color rgb="FF548123"/>
        </left>
        <right style="medium">
          <color rgb="FF548123"/>
        </right>
        <top style="medium">
          <color rgb="FF548123"/>
        </top>
        <bottom style="medium">
          <color rgb="FF548123"/>
        </bottom>
      </border>
    </dxf>
    <dxf>
      <border>
        <left style="medium">
          <color rgb="FF548123"/>
        </left>
        <right style="medium">
          <color rgb="FF548123"/>
        </right>
        <top style="medium">
          <color rgb="FF548123"/>
        </top>
        <bottom style="medium">
          <color rgb="FF548123"/>
        </bottom>
      </border>
    </dxf>
    <dxf>
      <border>
        <left/>
        <top/>
      </border>
    </dxf>
    <dxf>
      <border>
        <left/>
        <top/>
      </border>
    </dxf>
    <dxf>
      <border>
        <left/>
        <top/>
      </border>
    </dxf>
    <dxf>
      <protection locked="1"/>
    </dxf>
    <dxf>
      <protection locked="0"/>
    </dxf>
    <dxf>
      <alignment horizontal="center" vertical="center" readingOrder="0"/>
    </dxf>
    <dxf>
      <alignment horizontal="center" vertical="center" readingOrder="0"/>
    </dxf>
    <dxf>
      <font>
        <name val="Arial"/>
        <scheme val="none"/>
      </font>
    </dxf>
    <dxf>
      <font>
        <sz val="9"/>
      </font>
    </dxf>
    <dxf>
      <protection locked="1"/>
    </dxf>
    <dxf>
      <protection locked="1"/>
    </dxf>
    <dxf>
      <font>
        <sz val="9"/>
      </font>
    </dxf>
    <dxf>
      <font>
        <name val="Arial"/>
        <scheme val="none"/>
      </font>
    </dxf>
    <dxf>
      <alignment horizontal="center" vertical="center" readingOrder="0"/>
    </dxf>
    <dxf>
      <alignment horizontal="center" vertical="center" readingOrder="0"/>
    </dxf>
    <dxf>
      <protection locked="0"/>
    </dxf>
    <dxf>
      <protection locked="1"/>
    </dxf>
    <dxf>
      <border>
        <left/>
        <top/>
      </border>
    </dxf>
    <dxf>
      <border>
        <left/>
        <top/>
      </border>
    </dxf>
    <dxf>
      <border>
        <left/>
        <top/>
      </border>
    </dxf>
    <dxf>
      <border>
        <left style="medium">
          <color rgb="FF548123"/>
        </left>
        <right style="medium">
          <color rgb="FF548123"/>
        </right>
        <top style="medium">
          <color rgb="FF548123"/>
        </top>
        <bottom style="medium">
          <color rgb="FF548123"/>
        </bottom>
      </border>
    </dxf>
    <dxf>
      <border>
        <left style="medium">
          <color rgb="FF548123"/>
        </left>
        <right style="medium">
          <color rgb="FF548123"/>
        </right>
        <top style="medium">
          <color rgb="FF548123"/>
        </top>
        <bottom style="medium">
          <color rgb="FF548123"/>
        </bottom>
      </border>
    </dxf>
    <dxf>
      <border>
        <left style="medium">
          <color rgb="FF548123"/>
        </left>
        <right style="medium">
          <color rgb="FF548123"/>
        </right>
        <top style="medium">
          <color rgb="FF548123"/>
        </top>
        <bottom style="medium">
          <color rgb="FF548123"/>
        </bottom>
      </border>
    </dxf>
    <dxf>
      <font>
        <color auto="1"/>
      </font>
    </dxf>
    <dxf>
      <fill>
        <patternFill>
          <fgColor theme="4" tint="0.79992065187536243"/>
          <bgColor rgb="FF92D050"/>
        </patternFill>
      </fill>
    </dxf>
    <dxf>
      <font>
        <color rgb="FFFF0000"/>
      </font>
    </dxf>
    <dxf>
      <font>
        <sz val="8"/>
        <name val="Arial"/>
        <scheme val="none"/>
      </font>
      <alignment horizontal="center" vertical="center" readingOrder="0"/>
    </dxf>
    <dxf>
      <font>
        <sz val="8"/>
        <name val="Arial"/>
        <scheme val="none"/>
      </font>
      <alignment horizontal="center" vertical="center" readingOrder="0"/>
    </dxf>
    <dxf>
      <font>
        <sz val="8"/>
        <name val="Arial"/>
        <scheme val="none"/>
      </font>
      <alignment horizontal="center" vertic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protection locked="0"/>
    </dxf>
    <dxf>
      <protection locked="1"/>
    </dxf>
    <dxf>
      <font>
        <color rgb="FFFF0000"/>
      </font>
    </dxf>
    <dxf>
      <protection locked="0"/>
    </dxf>
    <dxf>
      <protection locked="1"/>
    </dxf>
    <dxf>
      <font>
        <sz val="11"/>
      </font>
    </dxf>
    <dxf>
      <border>
        <left style="thick">
          <color theme="4" tint="-0.499984740745262"/>
        </left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</border>
    </dxf>
    <dxf>
      <font>
        <color theme="4" tint="-0.249977111117893"/>
      </font>
    </dxf>
    <dxf>
      <font>
        <color theme="4" tint="-0.249977111117893"/>
      </font>
    </dxf>
    <dxf>
      <font>
        <b/>
      </font>
    </dxf>
    <dxf>
      <border>
        <left style="thick">
          <color theme="1"/>
        </left>
        <right style="thick">
          <color theme="1"/>
        </right>
        <top style="thick">
          <color theme="1"/>
        </top>
        <bottom style="thick">
          <color theme="1"/>
        </bottom>
      </border>
    </dxf>
    <dxf>
      <fill>
        <patternFill>
          <fgColor theme="4" tint="0.79995117038483843"/>
          <bgColor theme="0"/>
        </patternFill>
      </fill>
    </dxf>
    <dxf>
      <border>
        <top style="medium">
          <color theme="8" tint="0.59996337778862885"/>
        </top>
      </border>
    </dxf>
    <dxf>
      <border>
        <top style="medium">
          <color theme="8" tint="0.59996337778862885"/>
        </top>
      </border>
    </dxf>
    <dxf>
      <border>
        <top style="medium">
          <color theme="8" tint="0.59996337778862885"/>
        </top>
      </border>
    </dxf>
    <dxf>
      <font>
        <color rgb="FFFF6600"/>
      </font>
    </dxf>
    <dxf>
      <fill>
        <patternFill>
          <bgColor rgb="FF41A7C3"/>
        </patternFill>
      </fill>
    </dxf>
    <dxf>
      <fill>
        <patternFill>
          <bgColor theme="4" tint="0.79998168889431442"/>
        </patternFill>
      </fill>
    </dxf>
    <dxf>
      <font>
        <color rgb="FFFF0000"/>
      </font>
    </dxf>
    <dxf>
      <font>
        <b/>
      </font>
      <fill>
        <patternFill>
          <fgColor theme="4" tint="0.79998168889431442"/>
          <bgColor theme="4" tint="0.79998168889431442"/>
        </patternFill>
      </fill>
      <protection locked="1" hidden="0"/>
    </dxf>
    <dxf>
      <fill>
        <patternFill>
          <bgColor rgb="FFEBF6F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0"/>
        </patternFill>
      </fill>
    </dxf>
    <dxf>
      <font>
        <sz val="10"/>
      </font>
    </dxf>
    <dxf>
      <font>
        <name val="Arial"/>
        <scheme val="none"/>
      </font>
    </dxf>
    <dxf>
      <font>
        <color rgb="FFFF0000"/>
      </font>
    </dxf>
    <dxf>
      <fill>
        <patternFill patternType="solid">
          <bgColor theme="5" tint="0.7999816888943144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border>
        <top style="thin">
          <color indexed="64"/>
        </top>
      </border>
    </dxf>
    <dxf>
      <alignment horizontal="center" vertical="center" readingOrder="0"/>
    </dxf>
    <dxf>
      <fill>
        <patternFill>
          <bgColor auto="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 readingOrder="0"/>
    </dxf>
    <dxf>
      <alignment wrapText="1" readingOrder="0"/>
    </dxf>
  </dxfs>
  <tableStyles count="0" defaultTableStyle="TableStyleMedium9" defaultPivotStyle="PivotStyleLight16"/>
  <colors>
    <mruColors>
      <color rgb="FFA0D565"/>
      <color rgb="FFFFDE75"/>
      <color rgb="FF7ABB33"/>
      <color rgb="FF82C737"/>
      <color rgb="FFC4E59F"/>
      <color rgb="FF89CB41"/>
      <color rgb="FFB6DF89"/>
      <color rgb="FFC7E6A4"/>
      <color rgb="FF9AD35B"/>
      <color rgb="FF9CD35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438147</xdr:colOff>
      <xdr:row>22</xdr:row>
      <xdr:rowOff>28585</xdr:rowOff>
    </xdr:from>
    <xdr:to>
      <xdr:col>36</xdr:col>
      <xdr:colOff>38097</xdr:colOff>
      <xdr:row>58</xdr:row>
      <xdr:rowOff>123825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rcRect l="14607" t="12292" r="3014" b="15781"/>
        <a:stretch>
          <a:fillRect/>
        </a:stretch>
      </xdr:blipFill>
      <xdr:spPr bwMode="auto">
        <a:xfrm rot="5400000">
          <a:off x="-490535" y="5967417"/>
          <a:ext cx="558164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39</xdr:col>
      <xdr:colOff>352427</xdr:colOff>
      <xdr:row>21</xdr:row>
      <xdr:rowOff>152399</xdr:rowOff>
    </xdr:from>
    <xdr:to>
      <xdr:col>41</xdr:col>
      <xdr:colOff>600078</xdr:colOff>
      <xdr:row>52</xdr:row>
      <xdr:rowOff>18814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/>
        <a:srcRect l="5984" t="16445" r="3781" b="35050"/>
        <a:stretch>
          <a:fillRect/>
        </a:stretch>
      </xdr:blipFill>
      <xdr:spPr bwMode="auto">
        <a:xfrm rot="16200000">
          <a:off x="4572120" y="6210181"/>
          <a:ext cx="4590815" cy="1543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266709</xdr:colOff>
      <xdr:row>21</xdr:row>
      <xdr:rowOff>133350</xdr:rowOff>
    </xdr:from>
    <xdr:to>
      <xdr:col>39</xdr:col>
      <xdr:colOff>38100</xdr:colOff>
      <xdr:row>43</xdr:row>
      <xdr:rowOff>142875</xdr:rowOff>
    </xdr:to>
    <xdr:grpSp>
      <xdr:nvGrpSpPr>
        <xdr:cNvPr id="13" name="12 Grupo"/>
        <xdr:cNvGrpSpPr/>
      </xdr:nvGrpSpPr>
      <xdr:grpSpPr>
        <a:xfrm>
          <a:off x="4067184" y="4895850"/>
          <a:ext cx="1714491" cy="3362325"/>
          <a:chOff x="3714759" y="4524375"/>
          <a:chExt cx="1609714" cy="3290571"/>
        </a:xfrm>
      </xdr:grpSpPr>
      <xdr:pic>
        <xdr:nvPicPr>
          <xdr:cNvPr id="8" name="7 Imagen"/>
          <xdr:cNvPicPr/>
        </xdr:nvPicPr>
        <xdr:blipFill>
          <a:blip xmlns:r="http://schemas.openxmlformats.org/officeDocument/2006/relationships" r:embed="rId3" cstate="print"/>
          <a:srcRect l="14191" t="16944" r="3110" b="23422"/>
          <a:stretch>
            <a:fillRect/>
          </a:stretch>
        </xdr:blipFill>
        <xdr:spPr bwMode="auto">
          <a:xfrm rot="16200000">
            <a:off x="2836228" y="5431471"/>
            <a:ext cx="3290571" cy="1476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75" name="Text Box 51"/>
          <xdr:cNvSpPr txBox="1">
            <a:spLocks noChangeArrowheads="1"/>
          </xdr:cNvSpPr>
        </xdr:nvSpPr>
        <xdr:spPr bwMode="auto">
          <a:xfrm>
            <a:off x="3714759" y="5500695"/>
            <a:ext cx="433380" cy="379719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anchorCtr="0" upright="1">
            <a:spAutoFit/>
          </a:bodyPr>
          <a:lstStyle/>
          <a:p>
            <a:pPr algn="l" rtl="0">
              <a:defRPr sz="1000"/>
            </a:pPr>
            <a:r>
              <a:rPr lang="el-GR" sz="800" b="1" i="0" strike="noStrike">
                <a:solidFill>
                  <a:srgbClr val="000000"/>
                </a:solidFill>
                <a:latin typeface="Calibri Greek"/>
              </a:rPr>
              <a:t>σ</a:t>
            </a:r>
            <a:r>
              <a:rPr lang="es-ES" sz="800" b="1" i="0" strike="noStrike">
                <a:solidFill>
                  <a:srgbClr val="000000"/>
                </a:solidFill>
                <a:latin typeface="Calibri"/>
              </a:rPr>
              <a:t>min</a:t>
            </a:r>
            <a:endParaRPr lang="es-ES" sz="800" b="1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11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9" name="Text Box 51"/>
          <xdr:cNvSpPr txBox="1">
            <a:spLocks noChangeArrowheads="1"/>
          </xdr:cNvSpPr>
        </xdr:nvSpPr>
        <xdr:spPr bwMode="auto">
          <a:xfrm>
            <a:off x="4891093" y="5557852"/>
            <a:ext cx="433380" cy="3797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ctr" anchorCtr="0" upright="1">
            <a:spAutoFit/>
          </a:bodyPr>
          <a:lstStyle/>
          <a:p>
            <a:pPr algn="l" rtl="0">
              <a:defRPr sz="1000"/>
            </a:pPr>
            <a:r>
              <a:rPr lang="el-GR" sz="800" b="1" i="0" strike="noStrike">
                <a:solidFill>
                  <a:srgbClr val="000000"/>
                </a:solidFill>
                <a:latin typeface="Calibri Greek"/>
              </a:rPr>
              <a:t>σ</a:t>
            </a:r>
            <a:r>
              <a:rPr lang="es-ES" sz="800" b="1" i="0" strike="noStrike">
                <a:solidFill>
                  <a:srgbClr val="000000"/>
                </a:solidFill>
                <a:latin typeface="Calibri"/>
              </a:rPr>
              <a:t>max</a:t>
            </a:r>
            <a:endParaRPr lang="es-ES" sz="800" b="1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11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51"/>
          <xdr:cNvSpPr txBox="1">
            <a:spLocks noChangeArrowheads="1"/>
          </xdr:cNvSpPr>
        </xdr:nvSpPr>
        <xdr:spPr bwMode="auto">
          <a:xfrm>
            <a:off x="4891088" y="6186510"/>
            <a:ext cx="433380" cy="3797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ctr" anchorCtr="0" upright="1">
            <a:spAutoFit/>
          </a:bodyPr>
          <a:lstStyle/>
          <a:p>
            <a:pPr algn="l" rtl="0">
              <a:defRPr sz="1000"/>
            </a:pPr>
            <a:r>
              <a:rPr lang="el-GR" sz="800" b="1" i="0" strike="noStrike">
                <a:solidFill>
                  <a:srgbClr val="000000"/>
                </a:solidFill>
                <a:latin typeface="Calibri Greek"/>
              </a:rPr>
              <a:t>σ</a:t>
            </a:r>
            <a:r>
              <a:rPr lang="es-ES" sz="800" b="1" i="0" strike="noStrike">
                <a:solidFill>
                  <a:srgbClr val="000000"/>
                </a:solidFill>
                <a:latin typeface="Calibri"/>
              </a:rPr>
              <a:t>max</a:t>
            </a:r>
            <a:endParaRPr lang="es-ES" sz="800" b="1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11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51"/>
          <xdr:cNvSpPr txBox="1">
            <a:spLocks noChangeArrowheads="1"/>
          </xdr:cNvSpPr>
        </xdr:nvSpPr>
        <xdr:spPr bwMode="auto">
          <a:xfrm>
            <a:off x="4543438" y="6186510"/>
            <a:ext cx="433380" cy="3797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ctr" anchorCtr="0" upright="1">
            <a:spAutoFit/>
          </a:bodyPr>
          <a:lstStyle/>
          <a:p>
            <a:pPr algn="l" rtl="0">
              <a:defRPr sz="1000"/>
            </a:pPr>
            <a:r>
              <a:rPr lang="el-GR" sz="800" b="1" i="0" strike="noStrike">
                <a:solidFill>
                  <a:srgbClr val="000000"/>
                </a:solidFill>
                <a:latin typeface="Calibri Greek"/>
              </a:rPr>
              <a:t>σ</a:t>
            </a:r>
            <a:r>
              <a:rPr lang="es-ES" sz="800" b="1" i="0" strike="noStrike">
                <a:solidFill>
                  <a:srgbClr val="000000"/>
                </a:solidFill>
                <a:latin typeface="Calibri"/>
              </a:rPr>
              <a:t>1-1</a:t>
            </a:r>
            <a:endParaRPr lang="es-ES" sz="800" b="1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11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 editAs="oneCell">
    <xdr:from>
      <xdr:col>42</xdr:col>
      <xdr:colOff>457203</xdr:colOff>
      <xdr:row>21</xdr:row>
      <xdr:rowOff>66673</xdr:rowOff>
    </xdr:from>
    <xdr:to>
      <xdr:col>48</xdr:col>
      <xdr:colOff>323856</xdr:colOff>
      <xdr:row>52</xdr:row>
      <xdr:rowOff>76198</xdr:rowOff>
    </xdr:to>
    <xdr:pic>
      <xdr:nvPicPr>
        <xdr:cNvPr id="12" name="11 Imagen"/>
        <xdr:cNvPicPr/>
      </xdr:nvPicPr>
      <xdr:blipFill>
        <a:blip xmlns:r="http://schemas.openxmlformats.org/officeDocument/2006/relationships" r:embed="rId4"/>
        <a:srcRect l="20632" t="11296" r="20788" b="14120"/>
        <a:stretch>
          <a:fillRect/>
        </a:stretch>
      </xdr:blipFill>
      <xdr:spPr bwMode="auto">
        <a:xfrm rot="16200000">
          <a:off x="7653342" y="5319709"/>
          <a:ext cx="4733925" cy="3752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" refreshedDate="40069.472282060182" createdVersion="3" refreshedVersion="3" minRefreshableVersion="3" recordCount="78">
  <cacheSource type="worksheet">
    <worksheetSource ref="A1:X79" sheet="Hoja2"/>
  </cacheSource>
  <cacheFields count="24">
    <cacheField name="PERFIL" numFmtId="0">
      <sharedItems containsBlank="1" count="78">
        <s v="IPE 80"/>
        <s v="IPE 100"/>
        <s v="IPE 120"/>
        <s v="IPE 140"/>
        <s v="IPE 160"/>
        <s v="IPE 180"/>
        <s v="IPE 200"/>
        <s v="IPE 220"/>
        <s v="IPE 240"/>
        <s v="IPE 270"/>
        <s v="IPE 300"/>
        <s v="IPE 330"/>
        <s v="IPE 360"/>
        <s v="IPE 400"/>
        <s v="IPE 450"/>
        <s v="IPE 500"/>
        <s v="IPE 550"/>
        <s v="IPE 600"/>
        <s v="HEB 100"/>
        <s v="HEB 120"/>
        <s v="HEB 140"/>
        <s v="HEB 160"/>
        <s v="HEB 180"/>
        <s v="HEB 200"/>
        <s v="HEB 220"/>
        <s v="HEB 240"/>
        <s v="HEB 260"/>
        <s v="HEB 280"/>
        <s v="HEB 300"/>
        <s v="HEB 320"/>
        <s v="HEB 340"/>
        <s v="HEB 360"/>
        <s v="HEB 400"/>
        <s v="HEB 450"/>
        <s v="HEB 500"/>
        <s v="HEB 550"/>
        <s v="HEB 600"/>
        <s v="IPN 80"/>
        <s v="IPN 100"/>
        <s v="IPN 120"/>
        <s v="IPN 140"/>
        <s v="IPN 160"/>
        <s v="IPN 180"/>
        <s v="IPN 200"/>
        <s v="IPN 220"/>
        <s v="IPN 240"/>
        <s v="IPN 260"/>
        <s v="IPN 280"/>
        <s v="IPN 300"/>
        <s v="IPN 320"/>
        <s v="IPN 340"/>
        <s v="IPN 360"/>
        <s v="IPN 380"/>
        <s v="IPN 400"/>
        <s v="IPN 450"/>
        <s v="IPN 500"/>
        <s v="IPN 550"/>
        <s v="IPN 600"/>
        <s v="HEA 100"/>
        <s v="HEA 120"/>
        <s v="HEA 140"/>
        <s v="HEA 160"/>
        <s v="HEA 180"/>
        <s v="HEA 200"/>
        <s v="HEA 220"/>
        <s v="HEA 240"/>
        <s v="HEA 260"/>
        <s v="HEA 280"/>
        <s v="HEA 300"/>
        <s v="HEA 320"/>
        <s v="HEA 340"/>
        <s v="HEA 360"/>
        <s v="HEA 400"/>
        <s v="HEA 450"/>
        <s v="HEA 500"/>
        <s v="HEA 550"/>
        <s v="HEA 600"/>
        <m/>
      </sharedItems>
    </cacheField>
    <cacheField name="h mm" numFmtId="0">
      <sharedItems containsString="0" containsBlank="1" containsNumber="1" containsInteger="1" minValue="80" maxValue="600"/>
    </cacheField>
    <cacheField name="b mm" numFmtId="0">
      <sharedItems containsString="0" containsBlank="1" containsNumber="1" containsInteger="1" minValue="42" maxValue="300"/>
    </cacheField>
    <cacheField name="tw mm" numFmtId="0">
      <sharedItems containsString="0" containsBlank="1" containsNumber="1" minValue="3.8" maxValue="21.6"/>
    </cacheField>
    <cacheField name="tf mm" numFmtId="0">
      <sharedItems containsString="0" containsBlank="1" containsNumber="1" minValue="5.2" maxValue="32.4"/>
    </cacheField>
    <cacheField name="r mm" numFmtId="0">
      <sharedItems containsString="0" containsBlank="1" containsNumber="1" minValue="3.9" maxValue="27"/>
    </cacheField>
    <cacheField name="Ss mm" numFmtId="0">
      <sharedItems containsString="0" containsBlank="1" containsNumber="1" minValue="20.100000000000001" maxValue="118"/>
    </cacheField>
    <cacheField name="M k/m" numFmtId="0">
      <sharedItems containsString="0" containsBlank="1" containsNumber="1" minValue="5.94" maxValue="212"/>
    </cacheField>
    <cacheField name="pintura mm2/m" numFmtId="0">
      <sharedItems containsString="0" containsBlank="1" containsNumber="1" minValue="0.30399999999999999" maxValue="2.3199999999999998"/>
    </cacheField>
    <cacheField name="pintura mm2/T" numFmtId="0">
      <sharedItems containsString="0" containsBlank="1" containsNumber="1" minValue="9.6999999999999993" maxValue="54.8"/>
    </cacheField>
    <cacheField name="1/2 PERFIL Z1 mm" numFmtId="0">
      <sharedItems containsString="0" containsBlank="1" containsNumber="1" minValue="30.1" maxValue="238"/>
    </cacheField>
    <cacheField name="1/2 PERFIL Z1 Iy1 mm2" numFmtId="0">
      <sharedItems containsString="0" containsBlank="1" containsNumber="1" minValue="45000" maxValue="108000000"/>
    </cacheField>
    <cacheField name="A mm" numFmtId="0">
      <sharedItems containsString="0" containsBlank="1" containsNumber="1" containsInteger="1" minValue="757" maxValue="27000"/>
    </cacheField>
    <cacheField name="It mm4" numFmtId="0">
      <sharedItems containsString="0" containsBlank="1" containsNumber="1" minValue="7000" maxValue="7870000"/>
    </cacheField>
    <cacheField name="Iy mm4" numFmtId="0">
      <sharedItems containsString="0" containsBlank="1" containsNumber="1" containsInteger="1" minValue="780000" maxValue="1710000000"/>
    </cacheField>
    <cacheField name="Wel,y mm3" numFmtId="0">
      <sharedItems containsString="0" containsBlank="1" containsNumber="1" containsInteger="1" minValue="19500" maxValue="5700000"/>
    </cacheField>
    <cacheField name="Wpl,y mm3" numFmtId="0">
      <sharedItems containsString="0" containsBlank="1" containsNumber="1" containsInteger="1" minValue="22800" maxValue="6420000"/>
    </cacheField>
    <cacheField name="iy mm" numFmtId="0">
      <sharedItems containsString="0" containsBlank="1" containsNumber="1" minValue="32" maxValue="252"/>
    </cacheField>
    <cacheField name="Av,y mm2" numFmtId="0">
      <sharedItems containsString="0" containsBlank="1" containsNumber="1" containsInteger="1" minValue="330" maxValue="13600"/>
    </cacheField>
    <cacheField name="Iz mm4" numFmtId="0">
      <sharedItems containsString="0" containsBlank="1" containsNumber="1" minValue="63000" maxValue="135000000"/>
    </cacheField>
    <cacheField name="Wel,z mm3 " numFmtId="0">
      <sharedItems containsString="0" containsBlank="1" containsNumber="1" containsInteger="1" minValue="3000" maxValue="902000"/>
    </cacheField>
    <cacheField name="Wpl,z  mm3 " numFmtId="0">
      <sharedItems containsString="0" containsBlank="1" containsNumber="1" containsInteger="1" minValue="5000" maxValue="1390000"/>
    </cacheField>
    <cacheField name="iz mm" numFmtId="0">
      <sharedItems containsString="0" containsBlank="1" containsNumber="1" minValue="9.1" maxValue="75.8"/>
    </cacheField>
    <cacheField name="Av,z mm2" numFmtId="0">
      <sharedItems containsString="0" containsBlank="1" containsNumber="1" containsInteger="1" minValue="1" maxValue="15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n v="80"/>
    <n v="46"/>
    <n v="3.8"/>
    <n v="5.2"/>
    <n v="5"/>
    <n v="20.100000000000001"/>
    <n v="6"/>
    <n v="0.32800000000000001"/>
    <n v="54.8"/>
    <n v="30.4"/>
    <n v="48000"/>
    <n v="764"/>
    <n v="7000"/>
    <n v="800000"/>
    <n v="20000"/>
    <n v="23200"/>
    <n v="32.4"/>
    <n v="357"/>
    <n v="85000"/>
    <n v="3690"/>
    <n v="5800"/>
    <n v="10.5"/>
    <n v="1"/>
  </r>
  <r>
    <x v="1"/>
    <n v="100"/>
    <n v="55"/>
    <n v="4.0999999999999996"/>
    <n v="5.7"/>
    <n v="7"/>
    <n v="23.7"/>
    <n v="8.1"/>
    <n v="0.4"/>
    <n v="49.5"/>
    <n v="38.200000000000003"/>
    <n v="101000"/>
    <n v="1030"/>
    <n v="12000"/>
    <n v="1710000"/>
    <n v="34200"/>
    <n v="39400"/>
    <n v="40.700000000000003"/>
    <n v="506"/>
    <n v="159000"/>
    <n v="5790"/>
    <n v="9200"/>
    <n v="12.4"/>
    <n v="1"/>
  </r>
  <r>
    <x v="2"/>
    <n v="120"/>
    <n v="64"/>
    <n v="4.4000000000000004"/>
    <n v="6.3"/>
    <n v="7"/>
    <n v="25.2"/>
    <n v="10.4"/>
    <n v="0.47499999999999998"/>
    <n v="45.6"/>
    <n v="46.1"/>
    <n v="189000"/>
    <n v="1320"/>
    <n v="17400"/>
    <n v="3180000"/>
    <n v="53000"/>
    <n v="60800"/>
    <n v="49"/>
    <n v="630"/>
    <n v="277000"/>
    <n v="8650"/>
    <n v="13600"/>
    <n v="14.5"/>
    <n v="1"/>
  </r>
  <r>
    <x v="3"/>
    <n v="140"/>
    <n v="73"/>
    <n v="4.7"/>
    <n v="6.9"/>
    <n v="7"/>
    <n v="26.7"/>
    <n v="12.9"/>
    <n v="0.55100000000000005"/>
    <n v="42.6"/>
    <n v="53.9"/>
    <n v="322000"/>
    <n v="1640"/>
    <n v="24500"/>
    <n v="5410000"/>
    <n v="77300"/>
    <n v="88400"/>
    <n v="57.4"/>
    <n v="762"/>
    <n v="449000"/>
    <n v="12300"/>
    <n v="19200"/>
    <n v="16.5"/>
    <n v="1"/>
  </r>
  <r>
    <x v="4"/>
    <n v="160"/>
    <n v="82"/>
    <n v="5"/>
    <n v="7.4"/>
    <n v="9"/>
    <n v="30.3"/>
    <n v="15.8"/>
    <n v="0.623"/>
    <n v="39.4"/>
    <n v="69.599999999999994"/>
    <n v="532000"/>
    <n v="2010"/>
    <n v="36000"/>
    <n v="8690000"/>
    <n v="109000"/>
    <n v="124000"/>
    <n v="65.8"/>
    <n v="967"/>
    <n v="683000"/>
    <n v="16700"/>
    <n v="26100"/>
    <n v="18.399999999999999"/>
    <n v="1"/>
  </r>
  <r>
    <x v="5"/>
    <n v="180"/>
    <n v="91"/>
    <n v="5.3"/>
    <n v="8"/>
    <n v="9"/>
    <n v="31.8"/>
    <n v="18.8"/>
    <n v="0.69799999999999995"/>
    <n v="37.1"/>
    <n v="69.599999999999994"/>
    <n v="807000"/>
    <n v="2390"/>
    <n v="47900"/>
    <n v="13200000"/>
    <n v="146000"/>
    <n v="166000"/>
    <n v="74.2"/>
    <n v="1120"/>
    <n v="1010000"/>
    <n v="22200"/>
    <n v="34600"/>
    <n v="20.5"/>
    <n v="1"/>
  </r>
  <r>
    <x v="6"/>
    <n v="200"/>
    <n v="100"/>
    <n v="5.6"/>
    <n v="8.5"/>
    <n v="12"/>
    <n v="36.700000000000003"/>
    <n v="22.4"/>
    <n v="0.76800000000000002"/>
    <n v="34.299999999999997"/>
    <n v="77.099999999999994"/>
    <n v="1200000"/>
    <n v="2850"/>
    <n v="69800"/>
    <n v="19400000"/>
    <n v="194000"/>
    <n v="220000"/>
    <n v="82.6"/>
    <n v="1400"/>
    <n v="1420000"/>
    <n v="28500"/>
    <n v="44700"/>
    <n v="22.4"/>
    <n v="1"/>
  </r>
  <r>
    <x v="7"/>
    <n v="220"/>
    <n v="110"/>
    <n v="5.9"/>
    <n v="9.1999999999999993"/>
    <n v="12"/>
    <n v="38.4"/>
    <n v="26.2"/>
    <n v="0.84799999999999998"/>
    <n v="32.4"/>
    <n v="85.6"/>
    <n v="1600000"/>
    <n v="3340"/>
    <n v="90700"/>
    <n v="27700000"/>
    <n v="252000"/>
    <n v="286000"/>
    <n v="91.1"/>
    <n v="1590"/>
    <n v="2049999.9999999998"/>
    <n v="37300"/>
    <n v="58000"/>
    <n v="24.8"/>
    <n v="1"/>
  </r>
  <r>
    <x v="8"/>
    <n v="240"/>
    <n v="120"/>
    <n v="6.2"/>
    <n v="9.8000000000000007"/>
    <n v="15"/>
    <n v="43.4"/>
    <n v="30.7"/>
    <n v="0.92200000000000004"/>
    <n v="30"/>
    <n v="93.6"/>
    <n v="2320000"/>
    <n v="3910"/>
    <n v="128800.00000000001"/>
    <n v="38900000"/>
    <n v="324000"/>
    <n v="366000"/>
    <n v="99.7"/>
    <n v="1910"/>
    <n v="2840000"/>
    <n v="47300"/>
    <n v="74000"/>
    <n v="26.9"/>
    <n v="1"/>
  </r>
  <r>
    <x v="9"/>
    <n v="270"/>
    <n v="135"/>
    <n v="6.6"/>
    <n v="10.199999999999999"/>
    <n v="15"/>
    <n v="44.6"/>
    <n v="36.1"/>
    <n v="1.04"/>
    <n v="28.8"/>
    <n v="105"/>
    <n v="2430000"/>
    <n v="4590"/>
    <n v="159400"/>
    <n v="57900000"/>
    <n v="429000"/>
    <n v="484000"/>
    <n v="112"/>
    <n v="2210"/>
    <n v="4200000"/>
    <n v="62200"/>
    <n v="97000"/>
    <n v="30.2"/>
    <n v="1"/>
  </r>
  <r>
    <x v="10"/>
    <n v="300"/>
    <n v="150"/>
    <n v="7.1"/>
    <n v="10.7"/>
    <n v="15"/>
    <n v="46.1"/>
    <n v="42.2"/>
    <n v="1.1599999999999999"/>
    <n v="27.5"/>
    <n v="116"/>
    <n v="5140000"/>
    <n v="5380"/>
    <n v="201200"/>
    <n v="83600000"/>
    <n v="557000"/>
    <n v="628000"/>
    <n v="125"/>
    <n v="2570"/>
    <n v="6040000"/>
    <n v="80500"/>
    <n v="125000"/>
    <n v="33.5"/>
    <n v="1"/>
  </r>
  <r>
    <x v="11"/>
    <n v="330"/>
    <n v="160"/>
    <n v="7.5"/>
    <n v="11.5"/>
    <n v="18"/>
    <n v="51.6"/>
    <n v="49.1"/>
    <n v="1.25"/>
    <n v="25.5"/>
    <n v="128"/>
    <n v="7210000"/>
    <n v="6260"/>
    <n v="281500"/>
    <n v="118000000"/>
    <n v="713000"/>
    <n v="804000"/>
    <n v="137"/>
    <n v="3080"/>
    <n v="7880000"/>
    <n v="98500"/>
    <n v="154000"/>
    <n v="35.5"/>
    <n v="1"/>
  </r>
  <r>
    <x v="12"/>
    <n v="360"/>
    <n v="170"/>
    <n v="8"/>
    <n v="12.7"/>
    <n v="18"/>
    <n v="50.5"/>
    <n v="57.1"/>
    <n v="1.35"/>
    <n v="23.6"/>
    <n v="140"/>
    <n v="9790000"/>
    <n v="7270"/>
    <n v="373200"/>
    <n v="163000000"/>
    <n v="904000"/>
    <n v="1020000"/>
    <n v="150"/>
    <n v="3510"/>
    <n v="10400000"/>
    <n v="123000"/>
    <n v="191000"/>
    <n v="37.9"/>
    <n v="1"/>
  </r>
  <r>
    <x v="13"/>
    <n v="400"/>
    <n v="180"/>
    <n v="8.6"/>
    <n v="13.5"/>
    <n v="21"/>
    <n v="60.4"/>
    <n v="66.3"/>
    <n v="1.47"/>
    <n v="22.2"/>
    <n v="154"/>
    <n v="14400000"/>
    <n v="8450"/>
    <n v="510800"/>
    <n v="231000000"/>
    <n v="1160000"/>
    <n v="1310000"/>
    <n v="165"/>
    <n v="4270"/>
    <n v="13200000"/>
    <n v="146000"/>
    <n v="229000"/>
    <n v="39.5"/>
    <n v="1"/>
  </r>
  <r>
    <x v="14"/>
    <n v="450"/>
    <n v="190"/>
    <n v="9.4"/>
    <n v="14.6"/>
    <n v="21"/>
    <n v="63.2"/>
    <n v="77.599999999999994"/>
    <n v="1.61"/>
    <n v="20.7"/>
    <n v="172"/>
    <n v="22200000"/>
    <n v="9880"/>
    <n v="668700"/>
    <n v="337000000"/>
    <n v="1500000"/>
    <n v="1700000"/>
    <n v="185"/>
    <n v="5080"/>
    <n v="16800000"/>
    <n v="176000"/>
    <n v="275000"/>
    <n v="41.2"/>
    <n v="1"/>
  </r>
  <r>
    <x v="15"/>
    <n v="500"/>
    <n v="200"/>
    <n v="10.199999999999999"/>
    <n v="16"/>
    <n v="21"/>
    <n v="66.8"/>
    <n v="90.7"/>
    <n v="1.74"/>
    <n v="19.2"/>
    <n v="189"/>
    <n v="32400000"/>
    <n v="11600"/>
    <n v="892900.00000000012"/>
    <n v="482000000"/>
    <n v="1930000"/>
    <n v="2200000"/>
    <n v="204"/>
    <n v="6040"/>
    <n v="21400000"/>
    <n v="214000"/>
    <n v="336000"/>
    <n v="43.1"/>
    <n v="1"/>
  </r>
  <r>
    <x v="16"/>
    <n v="550"/>
    <n v="210"/>
    <n v="11.1"/>
    <n v="17.2"/>
    <n v="24"/>
    <n v="73.599999999999994"/>
    <n v="106"/>
    <n v="1.88"/>
    <n v="17.7"/>
    <n v="207"/>
    <n v="47200000"/>
    <n v="13400"/>
    <n v="1232000"/>
    <n v="671000000"/>
    <n v="2440000"/>
    <n v="2780000"/>
    <n v="223"/>
    <n v="7190"/>
    <n v="26700000"/>
    <n v="254000"/>
    <n v="401000"/>
    <n v="44.5"/>
    <n v="1"/>
  </r>
  <r>
    <x v="17"/>
    <n v="600"/>
    <n v="220"/>
    <n v="12"/>
    <n v="19"/>
    <n v="24"/>
    <n v="78.099999999999994"/>
    <n v="122"/>
    <n v="2.02"/>
    <n v="16.600000000000001"/>
    <n v="225"/>
    <n v="65500000"/>
    <n v="15600"/>
    <n v="1654000"/>
    <n v="921000000"/>
    <n v="3070000"/>
    <n v="3520000"/>
    <n v="243"/>
    <n v="8380"/>
    <n v="33900000"/>
    <n v="308000"/>
    <n v="486000"/>
    <n v="46.6"/>
    <n v="1"/>
  </r>
  <r>
    <x v="18"/>
    <n v="100"/>
    <n v="100"/>
    <n v="6"/>
    <n v="10"/>
    <n v="12"/>
    <n v="40.1"/>
    <n v="20.399999999999999"/>
    <n v="0.56699999999999995"/>
    <n v="27.8"/>
    <n v="40.1"/>
    <n v="162000"/>
    <n v="2600"/>
    <n v="93400"/>
    <n v="4520000"/>
    <n v="90000"/>
    <n v="104000"/>
    <n v="41.6"/>
    <n v="900"/>
    <n v="1670000"/>
    <n v="33000"/>
    <n v="51000"/>
    <n v="25.3"/>
    <n v="1"/>
  </r>
  <r>
    <x v="19"/>
    <n v="120"/>
    <n v="120"/>
    <n v="6.5"/>
    <n v="11"/>
    <n v="12"/>
    <n v="42.6"/>
    <n v="26.7"/>
    <n v="0.68600000000000005"/>
    <n v="25.7"/>
    <n v="48.6"/>
    <n v="307000"/>
    <n v="3400"/>
    <n v="149000"/>
    <n v="8640000"/>
    <n v="144000"/>
    <n v="165000"/>
    <n v="50.4"/>
    <n v="1100"/>
    <n v="3180000"/>
    <n v="53000"/>
    <n v="81000"/>
    <n v="30.6"/>
    <n v="1"/>
  </r>
  <r>
    <x v="20"/>
    <n v="140"/>
    <n v="140"/>
    <n v="7"/>
    <n v="12"/>
    <n v="12"/>
    <n v="45.1"/>
    <n v="33.700000000000003"/>
    <n v="0.80500000000000005"/>
    <n v="23.9"/>
    <n v="57.2"/>
    <n v="508000"/>
    <n v="4300"/>
    <n v="225000"/>
    <n v="15100000"/>
    <n v="216000"/>
    <n v="246000"/>
    <n v="59.3"/>
    <n v="1310"/>
    <n v="5500000"/>
    <n v="79000"/>
    <n v="120000"/>
    <n v="35.799999999999997"/>
    <n v="1"/>
  </r>
  <r>
    <x v="21"/>
    <n v="160"/>
    <n v="160"/>
    <n v="8"/>
    <n v="13"/>
    <n v="15"/>
    <n v="51.6"/>
    <n v="42.6"/>
    <n v="0.91800000000000004"/>
    <n v="21.5"/>
    <n v="65.2"/>
    <n v="921000"/>
    <n v="5430"/>
    <n v="332000"/>
    <n v="24900000"/>
    <n v="311000"/>
    <n v="354000"/>
    <n v="67.8"/>
    <n v="1760"/>
    <n v="8890000"/>
    <n v="111000"/>
    <n v="170000"/>
    <n v="40.5"/>
    <n v="1"/>
  </r>
  <r>
    <x v="22"/>
    <n v="180"/>
    <n v="180"/>
    <n v="8.5"/>
    <n v="14"/>
    <n v="15"/>
    <n v="54.1"/>
    <n v="51.2"/>
    <n v="1.04"/>
    <n v="20.3"/>
    <n v="73.8"/>
    <n v="1360000"/>
    <n v="6530"/>
    <n v="465000"/>
    <n v="38300000"/>
    <n v="426000"/>
    <n v="482000"/>
    <n v="76.599999999999994"/>
    <n v="2030"/>
    <n v="13600000"/>
    <n v="151000"/>
    <n v="231000"/>
    <n v="45.7"/>
    <n v="1"/>
  </r>
  <r>
    <x v="23"/>
    <n v="200"/>
    <n v="200"/>
    <n v="9"/>
    <n v="15"/>
    <n v="18"/>
    <n v="60.1"/>
    <n v="61.3"/>
    <n v="1.1499999999999999"/>
    <n v="18.8"/>
    <n v="82.2"/>
    <n v="2089999.9999999998"/>
    <n v="7810"/>
    <n v="634000"/>
    <n v="57000000"/>
    <n v="570000"/>
    <n v="642000"/>
    <n v="85.4"/>
    <n v="2490"/>
    <n v="20000000"/>
    <n v="200000"/>
    <n v="306000"/>
    <n v="50.7"/>
    <n v="1"/>
  </r>
  <r>
    <x v="24"/>
    <n v="220"/>
    <n v="220"/>
    <n v="9.5"/>
    <n v="16"/>
    <n v="18"/>
    <n v="62.6"/>
    <n v="71.5"/>
    <n v="1.27"/>
    <n v="17.8"/>
    <n v="91"/>
    <n v="2790000"/>
    <n v="9100"/>
    <n v="844000"/>
    <n v="80900000"/>
    <n v="736000"/>
    <n v="828000"/>
    <n v="94.3"/>
    <n v="2790"/>
    <n v="28400000"/>
    <n v="258000"/>
    <n v="394000"/>
    <n v="55.9"/>
    <n v="1"/>
  </r>
  <r>
    <x v="25"/>
    <n v="240"/>
    <n v="240"/>
    <n v="10"/>
    <n v="17"/>
    <n v="21"/>
    <n v="68.599999999999994"/>
    <n v="83.2"/>
    <n v="1.38"/>
    <n v="16.600000000000001"/>
    <n v="99.4"/>
    <n v="3890000"/>
    <n v="10600"/>
    <n v="1100000"/>
    <n v="113000000"/>
    <n v="938000"/>
    <n v="1050000"/>
    <n v="103"/>
    <n v="3320"/>
    <n v="39200000"/>
    <n v="327000"/>
    <n v="499000"/>
    <n v="60.8"/>
    <n v="1"/>
  </r>
  <r>
    <x v="26"/>
    <n v="260"/>
    <n v="260"/>
    <n v="10"/>
    <n v="17.5"/>
    <n v="24"/>
    <n v="73.099999999999994"/>
    <n v="93"/>
    <n v="1.5"/>
    <n v="16.100000000000001"/>
    <n v="108"/>
    <n v="5190000"/>
    <n v="11800"/>
    <n v="1300000"/>
    <n v="149000000"/>
    <n v="1150000"/>
    <n v="1280000"/>
    <n v="112"/>
    <n v="3720"/>
    <n v="51300000"/>
    <n v="395000"/>
    <n v="603000"/>
    <n v="65.8"/>
    <n v="1"/>
  </r>
  <r>
    <x v="27"/>
    <n v="280"/>
    <n v="280"/>
    <n v="10.5"/>
    <n v="18"/>
    <n v="24"/>
    <n v="74.599999999999994"/>
    <n v="103"/>
    <n v="1.62"/>
    <n v="15.7"/>
    <n v="117"/>
    <n v="6810000"/>
    <n v="13100"/>
    <n v="1530000"/>
    <n v="193000000"/>
    <n v="1380000"/>
    <n v="1530000"/>
    <n v="121"/>
    <n v="4070"/>
    <n v="65900000.000000007"/>
    <n v="471000"/>
    <n v="718000"/>
    <n v="70.900000000000006"/>
    <n v="1"/>
  </r>
  <r>
    <x v="28"/>
    <n v="300"/>
    <n v="300"/>
    <n v="11"/>
    <n v="19"/>
    <n v="27"/>
    <n v="80.599999999999994"/>
    <n v="117"/>
    <n v="1.73"/>
    <n v="14.8"/>
    <n v="125"/>
    <n v="8810000"/>
    <n v="14900"/>
    <n v="1920000"/>
    <n v="252000000"/>
    <n v="1680000"/>
    <n v="1870000"/>
    <n v="130"/>
    <n v="4740"/>
    <n v="85600000"/>
    <n v="571000"/>
    <n v="871000"/>
    <n v="75.8"/>
    <n v="1"/>
  </r>
  <r>
    <x v="29"/>
    <n v="320"/>
    <n v="300"/>
    <n v="11.5"/>
    <n v="20.5"/>
    <n v="27"/>
    <n v="84.1"/>
    <n v="127"/>
    <n v="1.77"/>
    <n v="13.9"/>
    <n v="133"/>
    <n v="11100000"/>
    <n v="16100"/>
    <n v="2410000"/>
    <n v="308000000"/>
    <n v="1930000"/>
    <n v="2140000"/>
    <n v="138"/>
    <n v="5140"/>
    <n v="92400000"/>
    <n v="616000"/>
    <n v="940000"/>
    <n v="75.7"/>
    <n v="1"/>
  </r>
  <r>
    <x v="30"/>
    <n v="340"/>
    <n v="300"/>
    <n v="12"/>
    <n v="21.5"/>
    <n v="27"/>
    <n v="86.6"/>
    <n v="134"/>
    <n v="1.81"/>
    <n v="13.5"/>
    <n v="140"/>
    <n v="13700000"/>
    <n v="17100"/>
    <n v="2780000"/>
    <n v="367000000"/>
    <n v="2160000"/>
    <n v="2400000"/>
    <n v="146"/>
    <n v="5620"/>
    <n v="96900000"/>
    <n v="646000"/>
    <n v="986000"/>
    <n v="75.3"/>
    <n v="1"/>
  </r>
  <r>
    <x v="31"/>
    <n v="360"/>
    <n v="300"/>
    <n v="12.5"/>
    <n v="22.5"/>
    <n v="27"/>
    <n v="89.1"/>
    <n v="142"/>
    <n v="1.85"/>
    <n v="13"/>
    <n v="148"/>
    <n v="16800000"/>
    <n v="18100"/>
    <n v="3200000"/>
    <n v="432000000"/>
    <n v="2400000"/>
    <n v="2680000"/>
    <n v="155"/>
    <n v="6100"/>
    <n v="101000000"/>
    <n v="676000"/>
    <n v="1030000"/>
    <n v="74.900000000000006"/>
    <n v="1"/>
  </r>
  <r>
    <x v="32"/>
    <n v="400"/>
    <n v="300"/>
    <n v="13.5"/>
    <n v="24"/>
    <n v="27"/>
    <n v="93.1"/>
    <n v="155"/>
    <n v="1.93"/>
    <n v="12.4"/>
    <n v="164"/>
    <n v="24200000"/>
    <n v="19800"/>
    <n v="3940000"/>
    <n v="577000000"/>
    <n v="2880000"/>
    <n v="3240000"/>
    <n v="171"/>
    <n v="7020"/>
    <n v="108000000"/>
    <n v="721000"/>
    <n v="1100000"/>
    <n v="74"/>
    <n v="1"/>
  </r>
  <r>
    <x v="33"/>
    <n v="450"/>
    <n v="300"/>
    <n v="14"/>
    <n v="26"/>
    <n v="27"/>
    <n v="98"/>
    <n v="171"/>
    <n v="2.0299999999999998"/>
    <n v="11.9"/>
    <n v="183"/>
    <n v="35800000"/>
    <n v="21800"/>
    <n v="5000000"/>
    <n v="799000000"/>
    <n v="3550000"/>
    <n v="3980000"/>
    <n v="191"/>
    <n v="7970"/>
    <n v="117000000"/>
    <n v="781000"/>
    <n v="1200000"/>
    <n v="73.3"/>
    <n v="1"/>
  </r>
  <r>
    <x v="34"/>
    <n v="500"/>
    <n v="300"/>
    <n v="14.5"/>
    <n v="28"/>
    <n v="27"/>
    <n v="102"/>
    <n v="187"/>
    <n v="2.12"/>
    <n v="11.3"/>
    <n v="202"/>
    <n v="49900000"/>
    <n v="23900"/>
    <n v="6250000"/>
    <n v="1072000000"/>
    <n v="4290000"/>
    <n v="4820000"/>
    <n v="212"/>
    <n v="9020"/>
    <n v="126000000"/>
    <n v="842000"/>
    <n v="1290000"/>
    <n v="72.7"/>
    <n v="1"/>
  </r>
  <r>
    <x v="35"/>
    <n v="550"/>
    <n v="300"/>
    <n v="15"/>
    <n v="29"/>
    <n v="27"/>
    <n v="105"/>
    <n v="199"/>
    <n v="2.2200000000000002"/>
    <n v="11.2"/>
    <n v="220"/>
    <n v="68100000"/>
    <n v="25400"/>
    <n v="7010000"/>
    <n v="1367000000"/>
    <n v="4970000"/>
    <n v="5600000"/>
    <n v="232"/>
    <n v="10000"/>
    <n v="131000000"/>
    <n v="872000"/>
    <n v="1340000"/>
    <n v="71.7"/>
    <n v="1"/>
  </r>
  <r>
    <x v="36"/>
    <n v="600"/>
    <n v="300"/>
    <n v="15.5"/>
    <n v="30"/>
    <n v="27"/>
    <n v="107"/>
    <n v="212"/>
    <n v="2.3199999999999998"/>
    <n v="11"/>
    <n v="238"/>
    <n v="90900000"/>
    <n v="27000"/>
    <n v="7830000"/>
    <n v="1710000000"/>
    <n v="5700000"/>
    <n v="6420000"/>
    <n v="252"/>
    <n v="11100"/>
    <n v="135000000"/>
    <n v="902000"/>
    <n v="1390000"/>
    <n v="70.8"/>
    <n v="1"/>
  </r>
  <r>
    <x v="37"/>
    <n v="80"/>
    <n v="42"/>
    <n v="3.9"/>
    <n v="5.9"/>
    <n v="3.9"/>
    <n v="21.7"/>
    <n v="5.94"/>
    <n v="0.30399999999999999"/>
    <n v="51.2"/>
    <n v="30.1"/>
    <n v="45000"/>
    <n v="757"/>
    <n v="8700"/>
    <n v="780000"/>
    <n v="19500"/>
    <n v="22800"/>
    <n v="32"/>
    <n v="330"/>
    <n v="63000"/>
    <n v="3000"/>
    <n v="5000"/>
    <n v="9.1"/>
    <n v="496"/>
  </r>
  <r>
    <x v="38"/>
    <n v="100"/>
    <n v="50"/>
    <n v="4.5"/>
    <n v="6.8"/>
    <n v="4.5"/>
    <n v="25.1"/>
    <n v="8.34"/>
    <n v="0.37"/>
    <n v="44.4"/>
    <n v="37.5"/>
    <n v="107000"/>
    <n v="1060"/>
    <n v="16000"/>
    <n v="1710000"/>
    <n v="34200"/>
    <n v="39800"/>
    <n v="40.1"/>
    <n v="472"/>
    <n v="122000"/>
    <n v="4900"/>
    <n v="8100"/>
    <n v="10.7"/>
    <n v="680"/>
  </r>
  <r>
    <x v="39"/>
    <n v="120"/>
    <n v="58"/>
    <n v="5.0999999999999996"/>
    <n v="7.7"/>
    <n v="5.0999999999999996"/>
    <n v="28.5"/>
    <n v="11.1"/>
    <n v="0.439"/>
    <n v="39.5"/>
    <n v="44.8"/>
    <n v="215000"/>
    <n v="1420"/>
    <n v="27100"/>
    <n v="3280000"/>
    <n v="54700"/>
    <n v="63600"/>
    <n v="48.1"/>
    <n v="645"/>
    <n v="215000"/>
    <n v="7400"/>
    <n v="12400"/>
    <n v="12.3"/>
    <n v="893"/>
  </r>
  <r>
    <x v="40"/>
    <n v="140"/>
    <n v="66"/>
    <n v="5.7"/>
    <n v="8.6"/>
    <n v="5.7"/>
    <n v="31.9"/>
    <n v="14.3"/>
    <n v="0.502"/>
    <n v="35.1"/>
    <n v="52.4"/>
    <n v="361000"/>
    <n v="1820"/>
    <n v="43200"/>
    <n v="5730000"/>
    <n v="81900"/>
    <n v="95400"/>
    <n v="56.1"/>
    <n v="832"/>
    <n v="352000"/>
    <n v="10700"/>
    <n v="17900"/>
    <n v="14"/>
    <n v="1140"/>
  </r>
  <r>
    <x v="41"/>
    <n v="160"/>
    <n v="74"/>
    <n v="6.3"/>
    <n v="9.5"/>
    <n v="6.3"/>
    <n v="35.299999999999997"/>
    <n v="17.899999999999999"/>
    <n v="0.57499999999999996"/>
    <n v="32.1"/>
    <n v="59.6"/>
    <n v="618000"/>
    <n v="2280"/>
    <n v="65700"/>
    <n v="9350000"/>
    <n v="117000"/>
    <n v="136000"/>
    <n v="64"/>
    <n v="1050"/>
    <n v="547000"/>
    <n v="14800"/>
    <n v="24800"/>
    <n v="15.5"/>
    <n v="1410"/>
  </r>
  <r>
    <x v="42"/>
    <n v="180"/>
    <n v="82"/>
    <n v="6.9"/>
    <n v="10.4"/>
    <n v="6.9"/>
    <n v="38.799999999999997"/>
    <n v="21.9"/>
    <n v="0.64"/>
    <n v="29.2"/>
    <n v="67"/>
    <n v="996000"/>
    <n v="2790"/>
    <n v="95800"/>
    <n v="14500000"/>
    <n v="161000"/>
    <n v="187000"/>
    <n v="72"/>
    <n v="1300"/>
    <n v="813000"/>
    <n v="19800"/>
    <n v="33300"/>
    <n v="17.100000000000001"/>
    <n v="1710"/>
  </r>
  <r>
    <x v="43"/>
    <n v="200"/>
    <n v="90"/>
    <n v="7.5"/>
    <n v="11.3"/>
    <n v="7.5"/>
    <n v="42.2"/>
    <n v="26.2"/>
    <n v="0.70899999999999996"/>
    <n v="27"/>
    <n v="74.900000000000006"/>
    <n v="1340000"/>
    <n v="3340"/>
    <n v="135000"/>
    <n v="21400000"/>
    <n v="214000"/>
    <n v="250000"/>
    <n v="80"/>
    <n v="1560"/>
    <n v="1170000"/>
    <n v="26000"/>
    <n v="43600"/>
    <n v="18.7"/>
    <n v="2030"/>
  </r>
  <r>
    <x v="44"/>
    <n v="220"/>
    <n v="98"/>
    <n v="8.1"/>
    <n v="12.2"/>
    <n v="8.1"/>
    <n v="45.6"/>
    <n v="31.1"/>
    <n v="0.77500000000000002"/>
    <n v="24.9"/>
    <n v="82"/>
    <n v="2009999.9999999998"/>
    <n v="3950"/>
    <n v="186000"/>
    <n v="30600000"/>
    <n v="278000"/>
    <n v="324000"/>
    <n v="88"/>
    <n v="1860"/>
    <n v="1620000"/>
    <n v="33100"/>
    <n v="55700"/>
    <n v="20.2"/>
    <n v="2390"/>
  </r>
  <r>
    <x v="45"/>
    <n v="240"/>
    <n v="106"/>
    <n v="8.6999999999999993"/>
    <n v="13.1"/>
    <n v="8.6999999999999993"/>
    <n v="49"/>
    <n v="36.200000000000003"/>
    <n v="0.84399999999999997"/>
    <n v="23.3"/>
    <n v="89.3"/>
    <n v="2830000"/>
    <n v="4610"/>
    <n v="250000"/>
    <n v="42500000"/>
    <n v="354000"/>
    <n v="412000"/>
    <n v="95.9"/>
    <n v="2170"/>
    <n v="2210000"/>
    <n v="41700"/>
    <n v="70000"/>
    <n v="22"/>
    <n v="2780"/>
  </r>
  <r>
    <x v="46"/>
    <n v="260"/>
    <n v="113"/>
    <n v="9.4"/>
    <n v="14.1"/>
    <n v="9.4"/>
    <n v="52.8"/>
    <n v="41.9"/>
    <n v="0.90600000000000003"/>
    <n v="21.6"/>
    <n v="96.4"/>
    <n v="3910000"/>
    <n v="5330"/>
    <n v="335000"/>
    <n v="57400000"/>
    <n v="442000"/>
    <n v="514000"/>
    <n v="104"/>
    <n v="2540"/>
    <n v="2880000"/>
    <n v="51000"/>
    <n v="85900"/>
    <n v="23.2"/>
    <n v="3190"/>
  </r>
  <r>
    <x v="47"/>
    <n v="280"/>
    <n v="119"/>
    <n v="10.1"/>
    <n v="15.2"/>
    <n v="10.1"/>
    <n v="56.6"/>
    <n v="47.9"/>
    <n v="0.96599999999999997"/>
    <n v="20.100000000000001"/>
    <n v="103"/>
    <n v="3210000"/>
    <n v="6100"/>
    <n v="442000"/>
    <n v="75900000"/>
    <n v="542000"/>
    <n v="632000"/>
    <n v="111"/>
    <n v="2940"/>
    <n v="3640000"/>
    <n v="61200"/>
    <n v="103000"/>
    <n v="24.5"/>
    <n v="3620"/>
  </r>
  <r>
    <x v="48"/>
    <n v="300"/>
    <n v="125"/>
    <n v="10.8"/>
    <n v="16.2"/>
    <n v="10.8"/>
    <n v="60.3"/>
    <n v="54.2"/>
    <n v="1.03"/>
    <n v="19"/>
    <n v="110"/>
    <n v="6920000"/>
    <n v="6900"/>
    <n v="568000"/>
    <n v="98000000"/>
    <n v="653000"/>
    <n v="762000"/>
    <n v="119"/>
    <n v="3370"/>
    <n v="4510000"/>
    <n v="72200"/>
    <n v="122000"/>
    <n v="25.6"/>
    <n v="4050"/>
  </r>
  <r>
    <x v="49"/>
    <n v="320"/>
    <n v="131"/>
    <n v="11.5"/>
    <n v="17.3"/>
    <n v="11.5"/>
    <n v="64.099999999999994"/>
    <n v="61"/>
    <n v="1.0900000000000001"/>
    <n v="17.899999999999999"/>
    <n v="117"/>
    <n v="8790000"/>
    <n v="7770"/>
    <n v="725000"/>
    <n v="125000000"/>
    <n v="782000"/>
    <n v="914000"/>
    <n v="127"/>
    <n v="3830"/>
    <n v="5550000"/>
    <n v="84700"/>
    <n v="143000"/>
    <n v="26.7"/>
    <n v="4530"/>
  </r>
  <r>
    <x v="50"/>
    <n v="340"/>
    <n v="137"/>
    <n v="12.2"/>
    <n v="18.3"/>
    <n v="12.2"/>
    <n v="67.8"/>
    <n v="68"/>
    <n v="1.1499999999999999"/>
    <n v="16.899999999999999"/>
    <n v="124"/>
    <n v="11200000"/>
    <n v="8670"/>
    <n v="904000"/>
    <n v="157000000"/>
    <n v="923000"/>
    <n v="1080000"/>
    <n v="135"/>
    <n v="4330"/>
    <n v="6740000"/>
    <n v="98400"/>
    <n v="166000"/>
    <n v="28"/>
    <n v="5010"/>
  </r>
  <r>
    <x v="51"/>
    <n v="360"/>
    <n v="143"/>
    <n v="13"/>
    <n v="19.5"/>
    <n v="13"/>
    <n v="72"/>
    <n v="76.099999999999994"/>
    <n v="1.21"/>
    <n v="15.9"/>
    <n v="131"/>
    <n v="14100000"/>
    <n v="9700"/>
    <n v="1150000"/>
    <n v="196000000"/>
    <n v="1090000"/>
    <n v="1280000"/>
    <n v="142"/>
    <n v="5430"/>
    <n v="8180000"/>
    <n v="114000"/>
    <n v="194000"/>
    <n v="29"/>
    <n v="5580"/>
  </r>
  <r>
    <x v="52"/>
    <n v="380"/>
    <n v="149"/>
    <n v="13.7"/>
    <n v="20.5"/>
    <n v="13.7"/>
    <n v="75.7"/>
    <n v="84"/>
    <n v="1.27"/>
    <n v="15.1"/>
    <n v="138"/>
    <n v="17400000"/>
    <n v="10700"/>
    <n v="1410000"/>
    <n v="240000000"/>
    <n v="1260000"/>
    <n v="1480000"/>
    <n v="150"/>
    <n v="6050"/>
    <n v="9750000"/>
    <n v="131000"/>
    <n v="222000"/>
    <n v="30.2"/>
    <n v="6110"/>
  </r>
  <r>
    <x v="53"/>
    <n v="400"/>
    <n v="155"/>
    <n v="14.4"/>
    <n v="21.6"/>
    <n v="14.4"/>
    <n v="80"/>
    <n v="92.4"/>
    <n v="1.33"/>
    <n v="14.4"/>
    <n v="145"/>
    <n v="21600000"/>
    <n v="11800"/>
    <n v="1700000"/>
    <n v="292000000"/>
    <n v="1460000"/>
    <n v="1710000"/>
    <n v="157"/>
    <n v="6040"/>
    <n v="11600000"/>
    <n v="149000"/>
    <n v="254000"/>
    <n v="31.3"/>
    <n v="6700"/>
  </r>
  <r>
    <x v="54"/>
    <n v="450"/>
    <n v="170"/>
    <n v="16.2"/>
    <n v="24.3"/>
    <n v="16.2"/>
    <n v="89.2"/>
    <n v="115"/>
    <n v="1.48"/>
    <n v="12.9"/>
    <n v="163"/>
    <n v="33299999.999999996"/>
    <n v="14700"/>
    <n v="2670000"/>
    <n v="458000000"/>
    <n v="2040000"/>
    <n v="2400000"/>
    <n v="177"/>
    <n v="7620"/>
    <n v="17300000"/>
    <n v="203000"/>
    <n v="345000"/>
    <n v="34.299999999999997"/>
    <n v="8260"/>
  </r>
  <r>
    <x v="55"/>
    <n v="500"/>
    <n v="185"/>
    <n v="18"/>
    <n v="27"/>
    <n v="18"/>
    <n v="98.8"/>
    <n v="141"/>
    <n v="1.63"/>
    <n v="11.5"/>
    <n v="181"/>
    <n v="50500000"/>
    <n v="17900"/>
    <n v="4020000"/>
    <n v="687000000"/>
    <n v="2750000"/>
    <n v="3240000"/>
    <n v="196"/>
    <n v="9370"/>
    <n v="24800000"/>
    <n v="268000"/>
    <n v="456000"/>
    <n v="37.200000000000003"/>
    <n v="9990"/>
  </r>
  <r>
    <x v="56"/>
    <n v="550"/>
    <n v="200"/>
    <n v="19"/>
    <n v="30"/>
    <n v="19"/>
    <n v="108"/>
    <n v="166"/>
    <n v="1.79"/>
    <n v="10.8"/>
    <n v="200"/>
    <n v="71900000"/>
    <n v="21200"/>
    <n v="5440000"/>
    <n v="992000000"/>
    <n v="3610000"/>
    <n v="4240000"/>
    <n v="216"/>
    <n v="10900"/>
    <n v="34900000"/>
    <n v="349000"/>
    <n v="560000"/>
    <n v="40.200000000000003"/>
    <n v="12000"/>
  </r>
  <r>
    <x v="57"/>
    <n v="600"/>
    <n v="215"/>
    <n v="21.6"/>
    <n v="32.4"/>
    <n v="21.6"/>
    <n v="118"/>
    <n v="199"/>
    <n v="1.93"/>
    <n v="9.6999999999999993"/>
    <n v="215"/>
    <n v="108000000"/>
    <n v="25400"/>
    <n v="7870000"/>
    <n v="1390000000"/>
    <n v="4630000"/>
    <n v="5600000"/>
    <n v="234"/>
    <n v="13600"/>
    <n v="46700000"/>
    <n v="434000"/>
    <n v="670000"/>
    <n v="43"/>
    <n v="13900"/>
  </r>
  <r>
    <x v="58"/>
    <n v="96"/>
    <n v="100"/>
    <n v="5"/>
    <n v="8"/>
    <n v="12"/>
    <n v="35.1"/>
    <n v="16.7"/>
    <n v="0.56100000000000005"/>
    <n v="33.6"/>
    <n v="39.200000000000003"/>
    <n v="116000"/>
    <n v="2120"/>
    <n v="48300"/>
    <n v="3490000"/>
    <n v="73000"/>
    <n v="83000"/>
    <n v="40.6"/>
    <n v="752"/>
    <n v="1340000"/>
    <n v="26800"/>
    <n v="41200"/>
    <n v="25.1"/>
    <n v="1600"/>
  </r>
  <r>
    <x v="59"/>
    <n v="114"/>
    <n v="120"/>
    <n v="5"/>
    <n v="8"/>
    <n v="12"/>
    <n v="35.1"/>
    <n v="19.899999999999999"/>
    <n v="0.67700000000000005"/>
    <n v="34"/>
    <n v="47.2"/>
    <n v="212000"/>
    <n v="2530"/>
    <n v="58099.999999999993"/>
    <n v="6060000"/>
    <n v="106000"/>
    <n v="119000"/>
    <n v="48.9"/>
    <n v="842"/>
    <n v="2310000"/>
    <n v="38500"/>
    <n v="58900"/>
    <n v="30.2"/>
    <n v="1920"/>
  </r>
  <r>
    <x v="60"/>
    <n v="133"/>
    <n v="140"/>
    <n v="5.5"/>
    <n v="8.5"/>
    <n v="12"/>
    <n v="36.6"/>
    <n v="24.7"/>
    <n v="0.79400000000000004"/>
    <n v="32.1"/>
    <n v="55.2"/>
    <n v="381000"/>
    <n v="3140"/>
    <n v="82200"/>
    <n v="10300000"/>
    <n v="155000"/>
    <n v="173000"/>
    <n v="57.3"/>
    <n v="1010"/>
    <n v="3890000"/>
    <n v="55600"/>
    <n v="84700"/>
    <n v="35.200000000000003"/>
    <n v="2380"/>
  </r>
  <r>
    <x v="61"/>
    <n v="152"/>
    <n v="160"/>
    <n v="6"/>
    <n v="9"/>
    <n v="15"/>
    <n v="41.6"/>
    <n v="30.4"/>
    <n v="0.90600000000000003"/>
    <n v="29.8"/>
    <n v="63.4"/>
    <n v="567000"/>
    <n v="3880"/>
    <n v="113000"/>
    <n v="16700000"/>
    <n v="220000"/>
    <n v="246000"/>
    <n v="65.7"/>
    <n v="1320"/>
    <n v="6160000"/>
    <n v="76900"/>
    <n v="118000"/>
    <n v="39.799999999999997"/>
    <n v="2880"/>
  </r>
  <r>
    <x v="62"/>
    <n v="171"/>
    <n v="180"/>
    <n v="6"/>
    <n v="9.5"/>
    <n v="15"/>
    <n v="42.6"/>
    <n v="35.5"/>
    <n v="1.02"/>
    <n v="28.7"/>
    <n v="71.5"/>
    <n v="971000"/>
    <n v="4530"/>
    <n v="147000"/>
    <n v="25100000"/>
    <n v="294000"/>
    <n v="324000"/>
    <n v="74.5"/>
    <n v="1450"/>
    <n v="9250000"/>
    <n v="103000"/>
    <n v="157000"/>
    <n v="45.2"/>
    <n v="3420"/>
  </r>
  <r>
    <x v="63"/>
    <n v="190"/>
    <n v="200"/>
    <n v="6.5"/>
    <n v="10"/>
    <n v="18"/>
    <n v="47.6"/>
    <n v="42.3"/>
    <n v="1.1399999999999999"/>
    <n v="26.9"/>
    <n v="79.900000000000006"/>
    <n v="1290000"/>
    <n v="5380"/>
    <n v="192000"/>
    <n v="36900000"/>
    <n v="389000"/>
    <n v="430000"/>
    <n v="82.8"/>
    <n v="1810"/>
    <n v="13400000"/>
    <n v="134000"/>
    <n v="204000"/>
    <n v="49.8"/>
    <n v="4000"/>
  </r>
  <r>
    <x v="64"/>
    <n v="210"/>
    <n v="220"/>
    <n v="7"/>
    <n v="11"/>
    <n v="18"/>
    <n v="50.5"/>
    <n v="50.5"/>
    <n v="1.26"/>
    <n v="24.9"/>
    <n v="88.3"/>
    <n v="1980000"/>
    <n v="6430"/>
    <n v="280000"/>
    <n v="54100000"/>
    <n v="515000"/>
    <n v="568000"/>
    <n v="91.7"/>
    <n v="2060"/>
    <n v="19500000"/>
    <n v="178000"/>
    <n v="271000"/>
    <n v="55.1"/>
    <n v="4840"/>
  </r>
  <r>
    <x v="65"/>
    <n v="230"/>
    <n v="240"/>
    <n v="7.5"/>
    <n v="12"/>
    <n v="21"/>
    <n v="56.1"/>
    <n v="60.3"/>
    <n v="1.37"/>
    <n v="22.7"/>
    <n v="96.9"/>
    <n v="2760000"/>
    <n v="7680"/>
    <n v="394000"/>
    <n v="77600000"/>
    <n v="675000"/>
    <n v="744000"/>
    <n v="101"/>
    <n v="2510"/>
    <n v="27700000"/>
    <n v="231000"/>
    <n v="352000"/>
    <n v="60"/>
    <n v="5760"/>
  </r>
  <r>
    <x v="66"/>
    <n v="250"/>
    <n v="260"/>
    <n v="7.5"/>
    <n v="12.5"/>
    <n v="24"/>
    <n v="60.6"/>
    <n v="68.2"/>
    <n v="1.48"/>
    <n v="21.7"/>
    <n v="106"/>
    <n v="3510000"/>
    <n v="8680"/>
    <n v="478000"/>
    <n v="104500000"/>
    <n v="836000"/>
    <n v="920000"/>
    <n v="110"/>
    <n v="2870"/>
    <n v="36700000"/>
    <n v="282000"/>
    <n v="430000"/>
    <n v="65"/>
    <n v="6500"/>
  </r>
  <r>
    <x v="67"/>
    <n v="270"/>
    <n v="280"/>
    <n v="8"/>
    <n v="13"/>
    <n v="24"/>
    <n v="62.1"/>
    <n v="76.400000000000006"/>
    <n v="1.6"/>
    <n v="21"/>
    <n v="114"/>
    <n v="5140000"/>
    <n v="9730"/>
    <n v="583000"/>
    <n v="136700000"/>
    <n v="1010000"/>
    <n v="1110000"/>
    <n v="119"/>
    <n v="3180"/>
    <n v="47600000"/>
    <n v="340000"/>
    <n v="518000"/>
    <n v="70"/>
    <n v="7280"/>
  </r>
  <r>
    <x v="68"/>
    <n v="290"/>
    <n v="300"/>
    <n v="8.5"/>
    <n v="14"/>
    <n v="27"/>
    <n v="68.099999999999994"/>
    <n v="88.3"/>
    <n v="1.72"/>
    <n v="19.5"/>
    <n v="123"/>
    <n v="6210000"/>
    <n v="11300"/>
    <n v="777000"/>
    <n v="182600000"/>
    <n v="1260000"/>
    <n v="1380000"/>
    <n v="127"/>
    <n v="3780"/>
    <n v="63100000"/>
    <n v="421000"/>
    <n v="642000"/>
    <n v="74.900000000000006"/>
    <n v="8400"/>
  </r>
  <r>
    <x v="69"/>
    <n v="310"/>
    <n v="300"/>
    <n v="9"/>
    <n v="15.5"/>
    <n v="27"/>
    <n v="71.599999999999994"/>
    <n v="97.6"/>
    <n v="1.76"/>
    <n v="18"/>
    <n v="131"/>
    <n v="7900000"/>
    <n v="12400"/>
    <n v="1050000"/>
    <n v="229300000"/>
    <n v="1480000"/>
    <n v="1630000"/>
    <n v="136"/>
    <n v="4080"/>
    <n v="69900000"/>
    <n v="466000"/>
    <n v="710000"/>
    <n v="74.900000000000006"/>
    <n v="9300"/>
  </r>
  <r>
    <x v="70"/>
    <n v="330"/>
    <n v="300"/>
    <n v="9.5"/>
    <n v="16.5"/>
    <n v="27"/>
    <n v="74.099999999999994"/>
    <n v="105"/>
    <n v="1.79"/>
    <n v="17.100000000000001"/>
    <n v="139"/>
    <n v="9500000"/>
    <n v="13300"/>
    <n v="1270000"/>
    <n v="276900000"/>
    <n v="1680000"/>
    <n v="1850000"/>
    <n v="144"/>
    <n v="4450"/>
    <n v="74400000"/>
    <n v="496000"/>
    <n v="756000"/>
    <n v="74.599999999999994"/>
    <n v="9900"/>
  </r>
  <r>
    <x v="71"/>
    <n v="350"/>
    <n v="300"/>
    <n v="10"/>
    <n v="17.5"/>
    <n v="27"/>
    <n v="76.599999999999994"/>
    <n v="112"/>
    <n v="1.83"/>
    <n v="16.399999999999999"/>
    <n v="146"/>
    <n v="13300000"/>
    <n v="14300"/>
    <n v="1520000"/>
    <n v="330900000"/>
    <n v="1890000"/>
    <n v="2080000"/>
    <n v="152"/>
    <n v="4920"/>
    <n v="78900000"/>
    <n v="526000"/>
    <n v="803000"/>
    <n v="74.3"/>
    <n v="10500"/>
  </r>
  <r>
    <x v="72"/>
    <n v="390"/>
    <n v="300"/>
    <n v="11"/>
    <n v="19"/>
    <n v="27"/>
    <n v="79.599999999999994"/>
    <n v="125"/>
    <n v="1.91"/>
    <n v="15.3"/>
    <n v="161"/>
    <n v="19300000"/>
    <n v="15900"/>
    <n v="1970000"/>
    <n v="450700000"/>
    <n v="2310000"/>
    <n v="2560000"/>
    <n v="168"/>
    <n v="5740"/>
    <n v="85600000"/>
    <n v="571000"/>
    <n v="873000"/>
    <n v="73.400000000000006"/>
    <n v="11400"/>
  </r>
  <r>
    <x v="73"/>
    <n v="440"/>
    <n v="300"/>
    <n v="11.5"/>
    <n v="21"/>
    <n v="27"/>
    <n v="85.1"/>
    <n v="140"/>
    <n v="2.0099999999999998"/>
    <n v="14.4"/>
    <n v="181"/>
    <n v="27000000"/>
    <n v="17800"/>
    <n v="2650000"/>
    <n v="637200000"/>
    <n v="2900000"/>
    <n v="3220000"/>
    <n v="189"/>
    <n v="6580"/>
    <n v="94700000"/>
    <n v="631000"/>
    <n v="966000"/>
    <n v="72.900000000000006"/>
    <n v="12600"/>
  </r>
  <r>
    <x v="74"/>
    <n v="490"/>
    <n v="300"/>
    <n v="12"/>
    <n v="23"/>
    <n v="27"/>
    <n v="89.6"/>
    <n v="155"/>
    <n v="2.11"/>
    <n v="13.6"/>
    <n v="200"/>
    <n v="39900000"/>
    <n v="19800"/>
    <n v="3470000"/>
    <n v="869700000"/>
    <n v="3550000"/>
    <n v="3940000"/>
    <n v="210"/>
    <n v="7520"/>
    <n v="104000000"/>
    <n v="691000"/>
    <n v="1060000"/>
    <n v="72.400000000000006"/>
    <n v="13800"/>
  </r>
  <r>
    <x v="75"/>
    <n v="540"/>
    <n v="300"/>
    <n v="12.5"/>
    <n v="24"/>
    <n v="27"/>
    <n v="92.1"/>
    <n v="166"/>
    <n v="2.21"/>
    <n v="13.3"/>
    <n v="218"/>
    <n v="56400000"/>
    <n v="21200"/>
    <n v="3980000"/>
    <n v="1119000000"/>
    <n v="4150000"/>
    <n v="4620000"/>
    <n v="230"/>
    <n v="8400"/>
    <n v="108000000"/>
    <n v="721000"/>
    <n v="1110000"/>
    <n v="71.5"/>
    <n v="14400"/>
  </r>
  <r>
    <x v="76"/>
    <n v="590"/>
    <n v="300"/>
    <n v="13"/>
    <n v="25"/>
    <n v="27"/>
    <n v="94.6"/>
    <n v="178"/>
    <n v="2.31"/>
    <n v="13"/>
    <n v="237"/>
    <n v="71300000"/>
    <n v="22600"/>
    <n v="4540000"/>
    <n v="1412000000"/>
    <n v="4790000"/>
    <n v="5360000"/>
    <n v="250"/>
    <n v="9280"/>
    <n v="113000000"/>
    <n v="751000"/>
    <n v="1160000"/>
    <n v="70.5"/>
    <n v="15000"/>
  </r>
  <r>
    <x v="77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3" minRefreshableVersion="3" showCalcMbrs="0" useAutoFormatting="1" rowGrandTotals="0" itemPrintTitles="1" createdVersion="3" indent="0" outline="1" outlineData="1" multipleFieldFilters="0" rowHeaderCaption="SOPORTE">
  <location ref="C3:Z5" firstHeaderRow="1" firstDataRow="2" firstDataCol="1"/>
  <pivotFields count="24">
    <pivotField axis="axisRow" showAll="0">
      <items count="7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x="7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">
    <i>
      <x v="58"/>
    </i>
  </rowItems>
  <colFields count="1">
    <field x="-2"/>
  </colFields>
  <colItems count="2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</colItems>
  <dataFields count="23">
    <dataField name="Suma de h mm" fld="1" baseField="0" baseItem="0"/>
    <dataField name="Suma de b mm" fld="2" baseField="0" baseItem="0"/>
    <dataField name="Suma de tw mm" fld="3" baseField="0" baseItem="0"/>
    <dataField name="Suma de tf mm" fld="4" baseField="0" baseItem="0"/>
    <dataField name="Suma de r mm" fld="5" baseField="0" baseItem="0"/>
    <dataField name="Suma de Ss mm" fld="6" baseField="0" baseItem="0"/>
    <dataField name="Suma de M k/m" fld="7" baseField="0" baseItem="0"/>
    <dataField name="Suma de pintura mm2/m" fld="8" baseField="0" baseItem="0"/>
    <dataField name="Suma de pintura mm2/T" fld="9" baseField="0" baseItem="0"/>
    <dataField name="Suma de 1/2 PERFIL Z1 mm" fld="10" baseField="0" baseItem="0"/>
    <dataField name="Suma de 1/2 PERFIL Z1 Iy1 mm2" fld="11" baseField="0" baseItem="0"/>
    <dataField name="Suma de A mm" fld="12" baseField="0" baseItem="0"/>
    <dataField name="Suma de It mm4" fld="13" baseField="0" baseItem="0"/>
    <dataField name="Suma de Iy mm4" fld="14" baseField="0" baseItem="0"/>
    <dataField name="Suma de Wel,y mm3" fld="15" baseField="0" baseItem="0"/>
    <dataField name="Suma de Wpl,y mm3" fld="16" baseField="0" baseItem="0"/>
    <dataField name="Suma de iy mm" fld="17" baseField="0" baseItem="0"/>
    <dataField name="Suma de Av,y mm2" fld="18" baseField="0" baseItem="0"/>
    <dataField name="Suma de Iz mm4" fld="19" baseField="0" baseItem="0"/>
    <dataField name="Suma de Wel,z mm3 " fld="20" baseField="0" baseItem="0"/>
    <dataField name="Suma de Wpl,z  mm3 " fld="21" baseField="0" baseItem="0"/>
    <dataField name="Suma de iz mm" fld="22" baseField="0" baseItem="0"/>
    <dataField name="Suma de Av,z mm2" fld="23" baseField="0" baseItem="0"/>
  </dataFields>
  <formats count="62">
    <format dxfId="185">
      <pivotArea field="0" type="button" dataOnly="0" labelOnly="1" outline="0" axis="axisRow" fieldPosition="0"/>
    </format>
    <format dxfId="184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83">
      <pivotArea type="all" dataOnly="0" outline="0" fieldPosition="0"/>
    </format>
    <format dxfId="182">
      <pivotArea type="origin" dataOnly="0" labelOnly="1" outline="0" fieldPosition="0"/>
    </format>
    <format dxfId="181">
      <pivotArea field="0" type="button" dataOnly="0" labelOnly="1" outline="0" axis="axisRow" fieldPosition="0"/>
    </format>
    <format dxfId="180">
      <pivotArea field="0" type="button" dataOnly="0" labelOnly="1" outline="0" axis="axisRow" fieldPosition="0"/>
    </format>
    <format dxfId="179">
      <pivotArea outline="0" collapsedLevelsAreSubtotals="1" fieldPosition="0"/>
    </format>
    <format dxfId="178">
      <pivotArea field="0" type="button" dataOnly="0" labelOnly="1" outline="0" axis="axisRow" fieldPosition="0"/>
    </format>
    <format dxfId="177">
      <pivotArea dataOnly="0" labelOnly="1" fieldPosition="0">
        <references count="1">
          <reference field="0" count="0"/>
        </references>
      </pivotArea>
    </format>
    <format dxfId="176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75">
      <pivotArea field="0" type="button" dataOnly="0" labelOnly="1" outline="0" axis="axisRow" fieldPosition="0"/>
    </format>
    <format dxfId="174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73">
      <pivotArea field="0" type="button" dataOnly="0" labelOnly="1" outline="0" axis="axisRow" fieldPosition="0"/>
    </format>
    <format dxfId="172">
      <pivotArea field="0" type="button" dataOnly="0" labelOnly="1" outline="0" axis="axisRow" fieldPosition="0"/>
    </format>
    <format dxfId="171">
      <pivotArea type="all" dataOnly="0" outline="0" fieldPosition="0"/>
    </format>
    <format dxfId="170">
      <pivotArea type="all" dataOnly="0" outline="0" fieldPosition="0"/>
    </format>
    <format dxfId="169">
      <pivotArea type="origin" dataOnly="0" labelOnly="1" outline="0" fieldPosition="0"/>
    </format>
    <format dxfId="168">
      <pivotArea field="-2" type="button" dataOnly="0" labelOnly="1" outline="0" axis="axisCol" fieldPosition="0"/>
    </format>
    <format dxfId="167">
      <pivotArea type="topRight" dataOnly="0" labelOnly="1" outline="0" fieldPosition="0"/>
    </format>
    <format dxfId="166">
      <pivotArea type="origin" dataOnly="0" labelOnly="1" outline="0" fieldPosition="0"/>
    </format>
    <format dxfId="165">
      <pivotArea field="0" type="button" dataOnly="0" labelOnly="1" outline="0" axis="axisRow" fieldPosition="0"/>
    </format>
    <format dxfId="164">
      <pivotArea field="0" type="button" dataOnly="0" labelOnly="1" outline="0" axis="axisRow" fieldPosition="0"/>
    </format>
    <format dxfId="163">
      <pivotArea field="0" type="button" dataOnly="0" labelOnly="1" outline="0" axis="axisRow" fieldPosition="0"/>
    </format>
    <format dxfId="162">
      <pivotArea field="0" type="button" dataOnly="0" labelOnly="1" outline="0" axis="axisRow" fieldPosition="0"/>
    </format>
    <format dxfId="161">
      <pivotArea field="0" type="button" dataOnly="0" labelOnly="1" outline="0" axis="axisRow" fieldPosition="0"/>
    </format>
    <format dxfId="160">
      <pivotArea type="origin" dataOnly="0" labelOnly="1" outline="0" fieldPosition="0"/>
    </format>
    <format dxfId="159">
      <pivotArea field="-2" type="button" dataOnly="0" labelOnly="1" outline="0" axis="axisCol" fieldPosition="0"/>
    </format>
    <format dxfId="158">
      <pivotArea type="topRight" dataOnly="0" labelOnly="1" outline="0" fieldPosition="0"/>
    </format>
    <format dxfId="157">
      <pivotArea field="0" type="button" dataOnly="0" labelOnly="1" outline="0" axis="axisRow" fieldPosition="0"/>
    </format>
    <format dxfId="156">
      <pivotArea field="0" type="button" dataOnly="0" labelOnly="1" outline="0" axis="axisRow" fieldPosition="0"/>
    </format>
    <format dxfId="155">
      <pivotArea dataOnly="0" labelOnly="1" fieldPosition="0">
        <references count="1">
          <reference field="0" count="0"/>
        </references>
      </pivotArea>
    </format>
    <format dxfId="154">
      <pivotArea field="0" type="button" dataOnly="0" labelOnly="1" outline="0" axis="axisRow" fieldPosition="0"/>
    </format>
    <format dxfId="153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52">
      <pivotArea field="0" type="button" dataOnly="0" labelOnly="1" outline="0" axis="axisRow" fieldPosition="0"/>
    </format>
    <format dxfId="151">
      <pivotArea dataOnly="0" labelOnly="1" fieldPosition="0">
        <references count="1">
          <reference field="0" count="0"/>
        </references>
      </pivotArea>
    </format>
    <format dxfId="150">
      <pivotArea type="all" dataOnly="0" outline="0" fieldPosition="0"/>
    </format>
    <format dxfId="149">
      <pivotArea field="0" type="button" dataOnly="0" labelOnly="1" outline="0" axis="axisRow" fieldPosition="0"/>
    </format>
    <format dxfId="148">
      <pivotArea field="0" type="button" dataOnly="0" labelOnly="1" outline="0" axis="axisRow" fieldPosition="0"/>
    </format>
    <format dxfId="147">
      <pivotArea type="all" dataOnly="0" outline="0" fieldPosition="0"/>
    </format>
    <format dxfId="146">
      <pivotArea field="0" type="button" dataOnly="0" labelOnly="1" outline="0" axis="axisRow" fieldPosition="0"/>
    </format>
    <format dxfId="145">
      <pivotArea type="origin" dataOnly="0" labelOnly="1" outline="0" fieldPosition="0"/>
    </format>
    <format dxfId="144">
      <pivotArea field="-2" type="button" dataOnly="0" labelOnly="1" outline="0" axis="axisCol" fieldPosition="0"/>
    </format>
    <format dxfId="143">
      <pivotArea type="topRight" dataOnly="0" labelOnly="1" outline="0" fieldPosition="0"/>
    </format>
    <format dxfId="142">
      <pivotArea type="origin" dataOnly="0" labelOnly="1" outline="0" fieldPosition="0"/>
    </format>
    <format dxfId="141">
      <pivotArea field="-2" type="button" dataOnly="0" labelOnly="1" outline="0" axis="axisCol" fieldPosition="0"/>
    </format>
    <format dxfId="140">
      <pivotArea type="topRight" dataOnly="0" labelOnly="1" outline="0" fieldPosition="0"/>
    </format>
    <format dxfId="139">
      <pivotArea dataOnly="0" labelOnly="1" fieldPosition="0">
        <references count="1">
          <reference field="0" count="0"/>
        </references>
      </pivotArea>
    </format>
    <format dxfId="138">
      <pivotArea field="0" type="button" dataOnly="0" labelOnly="1" outline="0" axis="axisRow" fieldPosition="0"/>
    </format>
    <format dxfId="137">
      <pivotArea field="0" type="button" dataOnly="0" labelOnly="1" outline="0" axis="axisRow" fieldPosition="0"/>
    </format>
    <format dxfId="136">
      <pivotArea type="origin" dataOnly="0" labelOnly="1" outline="0" fieldPosition="0"/>
    </format>
    <format dxfId="135">
      <pivotArea field="-2" type="button" dataOnly="0" labelOnly="1" outline="0" axis="axisCol" fieldPosition="0"/>
    </format>
    <format dxfId="134">
      <pivotArea type="topRight" dataOnly="0" labelOnly="1" outline="0" fieldPosition="0"/>
    </format>
    <format dxfId="133">
      <pivotArea type="origin" dataOnly="0" labelOnly="1" outline="0" fieldPosition="0"/>
    </format>
    <format dxfId="132">
      <pivotArea field="-2" type="button" dataOnly="0" labelOnly="1" outline="0" axis="axisCol" fieldPosition="0"/>
    </format>
    <format dxfId="131">
      <pivotArea type="topRight" dataOnly="0" labelOnly="1" outline="0" fieldPosition="0"/>
    </format>
    <format dxfId="130">
      <pivotArea type="all" dataOnly="0" outline="0" fieldPosition="0"/>
    </format>
    <format dxfId="129">
      <pivotArea field="0" type="button" dataOnly="0" labelOnly="1" outline="0" axis="axisRow" fieldPosition="0"/>
    </format>
    <format dxfId="128">
      <pivotArea field="0" type="button" dataOnly="0" labelOnly="1" outline="0" axis="axisRow" fieldPosition="0"/>
    </format>
    <format dxfId="127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26">
      <pivotArea type="all" dataOnly="0" outline="0" fieldPosition="0"/>
    </format>
    <format dxfId="125">
      <pivotArea type="all" dataOnly="0" outline="0" fieldPosition="0"/>
    </format>
    <format dxfId="12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solidFill>
            <a:srgbClr val="FFFFFF"/>
          </a:solidFill>
          <a:miter lim="800000"/>
          <a:headEnd/>
          <a:tailEnd/>
        </a:ln>
      </a:spPr>
      <a:bodyPr vertOverflow="clip" wrap="square" lIns="91440" tIns="45720" rIns="91440" bIns="45720" anchor="ctr" anchorCtr="0" upright="1">
        <a:spAutoFit/>
      </a:bodyPr>
      <a:lstStyle>
        <a:defPPr algn="l" rtl="0">
          <a:defRPr sz="800" b="1" i="0" strike="noStrike">
            <a:solidFill>
              <a:srgbClr val="000000"/>
            </a:solidFill>
            <a:latin typeface="Calibri Greek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EU714"/>
  <sheetViews>
    <sheetView tabSelected="1" zoomScaleNormal="100" workbookViewId="0">
      <selection activeCell="AM48" sqref="AM48"/>
    </sheetView>
  </sheetViews>
  <sheetFormatPr baseColWidth="10" defaultRowHeight="12"/>
  <cols>
    <col min="1" max="1" width="3.28515625" style="52" customWidth="1"/>
    <col min="2" max="2" width="1.5703125" style="46" customWidth="1"/>
    <col min="3" max="3" width="13.28515625" style="46" customWidth="1"/>
    <col min="4" max="32" width="9.7109375" style="46" hidden="1" customWidth="1"/>
    <col min="33" max="50" width="9.7109375" style="46" customWidth="1"/>
    <col min="51" max="51" width="2" style="46" customWidth="1"/>
    <col min="52" max="52" width="7.140625" style="35" customWidth="1"/>
    <col min="53" max="58" width="0" style="35" hidden="1" customWidth="1"/>
    <col min="59" max="78" width="0" style="46" hidden="1" customWidth="1"/>
    <col min="79" max="16384" width="11.42578125" style="46"/>
  </cols>
  <sheetData>
    <row r="1" spans="1:151" s="36" customFormat="1" ht="18" customHeight="1" thickBot="1">
      <c r="A1" s="34"/>
      <c r="B1" s="132" t="s">
        <v>149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35"/>
      <c r="BA1" s="35"/>
      <c r="BB1" s="35"/>
      <c r="BC1" s="35"/>
      <c r="BD1" s="35"/>
      <c r="BE1" s="35"/>
      <c r="BF1" s="35"/>
    </row>
    <row r="2" spans="1:151" s="42" customFormat="1" ht="9" customHeight="1" thickBot="1">
      <c r="A2" s="37"/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40"/>
      <c r="AZ2" s="41"/>
      <c r="BA2" s="35"/>
      <c r="BB2" s="35"/>
      <c r="BC2" s="35"/>
      <c r="BD2" s="35"/>
      <c r="BE2" s="35"/>
      <c r="BF2" s="35"/>
    </row>
    <row r="3" spans="1:151" ht="15.75" thickBot="1">
      <c r="A3" s="37"/>
      <c r="B3" s="38"/>
      <c r="C3" s="110"/>
      <c r="D3" s="111" t="s">
        <v>82</v>
      </c>
      <c r="E3" s="112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A3" s="44"/>
      <c r="AB3" s="43"/>
      <c r="AC3" s="135" t="s">
        <v>140</v>
      </c>
      <c r="AD3" s="136"/>
      <c r="AE3" s="136"/>
      <c r="AF3" s="137"/>
      <c r="AG3" s="159" t="s">
        <v>127</v>
      </c>
      <c r="AH3" s="160"/>
      <c r="AI3" s="160"/>
      <c r="AJ3" s="159" t="s">
        <v>128</v>
      </c>
      <c r="AK3" s="160"/>
      <c r="AL3" s="160"/>
      <c r="AM3" s="160"/>
      <c r="AN3" s="160"/>
      <c r="AO3" s="161"/>
      <c r="AP3" s="159" t="s">
        <v>178</v>
      </c>
      <c r="AQ3" s="160"/>
      <c r="AR3" s="160"/>
      <c r="AS3" s="160"/>
      <c r="AT3" s="159" t="s">
        <v>129</v>
      </c>
      <c r="AU3" s="160"/>
      <c r="AV3" s="160"/>
      <c r="AW3" s="160"/>
      <c r="AX3" s="160"/>
      <c r="AY3" s="45"/>
      <c r="AZ3" s="41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</row>
    <row r="4" spans="1:151" s="51" customFormat="1" ht="49.5" thickTop="1" thickBot="1">
      <c r="A4" s="47"/>
      <c r="B4" s="48"/>
      <c r="C4" s="120" t="s">
        <v>108</v>
      </c>
      <c r="D4" s="115" t="s">
        <v>83</v>
      </c>
      <c r="E4" s="116" t="s">
        <v>84</v>
      </c>
      <c r="F4" s="116" t="s">
        <v>85</v>
      </c>
      <c r="G4" s="116" t="s">
        <v>86</v>
      </c>
      <c r="H4" s="116" t="s">
        <v>87</v>
      </c>
      <c r="I4" s="116" t="s">
        <v>88</v>
      </c>
      <c r="J4" s="116" t="s">
        <v>89</v>
      </c>
      <c r="K4" s="116" t="s">
        <v>90</v>
      </c>
      <c r="L4" s="116" t="s">
        <v>91</v>
      </c>
      <c r="M4" s="116" t="s">
        <v>92</v>
      </c>
      <c r="N4" s="116" t="s">
        <v>93</v>
      </c>
      <c r="O4" s="116" t="s">
        <v>94</v>
      </c>
      <c r="P4" s="116" t="s">
        <v>95</v>
      </c>
      <c r="Q4" s="116" t="s">
        <v>96</v>
      </c>
      <c r="R4" s="116" t="s">
        <v>97</v>
      </c>
      <c r="S4" s="116" t="s">
        <v>98</v>
      </c>
      <c r="T4" s="116" t="s">
        <v>99</v>
      </c>
      <c r="U4" s="116" t="s">
        <v>100</v>
      </c>
      <c r="V4" s="116" t="s">
        <v>101</v>
      </c>
      <c r="W4" s="116" t="s">
        <v>102</v>
      </c>
      <c r="X4" s="116" t="s">
        <v>103</v>
      </c>
      <c r="Y4" s="116" t="s">
        <v>104</v>
      </c>
      <c r="Z4" s="117" t="s">
        <v>105</v>
      </c>
      <c r="AA4" s="29" t="s">
        <v>106</v>
      </c>
      <c r="AB4" s="30" t="s">
        <v>107</v>
      </c>
      <c r="AC4" s="31" t="s">
        <v>123</v>
      </c>
      <c r="AD4" s="32" t="s">
        <v>124</v>
      </c>
      <c r="AE4" s="32" t="s">
        <v>125</v>
      </c>
      <c r="AF4" s="33" t="s">
        <v>126</v>
      </c>
      <c r="AG4" s="95" t="s">
        <v>109</v>
      </c>
      <c r="AH4" s="96" t="s">
        <v>110</v>
      </c>
      <c r="AI4" s="97" t="s">
        <v>153</v>
      </c>
      <c r="AJ4" s="84" t="s">
        <v>180</v>
      </c>
      <c r="AK4" s="85" t="s">
        <v>186</v>
      </c>
      <c r="AL4" s="85" t="s">
        <v>111</v>
      </c>
      <c r="AM4" s="85" t="s">
        <v>115</v>
      </c>
      <c r="AN4" s="85" t="s">
        <v>144</v>
      </c>
      <c r="AO4" s="86" t="s">
        <v>145</v>
      </c>
      <c r="AP4" s="87" t="s">
        <v>158</v>
      </c>
      <c r="AQ4" s="88" t="s">
        <v>154</v>
      </c>
      <c r="AR4" s="89" t="s">
        <v>179</v>
      </c>
      <c r="AS4" s="90" t="s">
        <v>155</v>
      </c>
      <c r="AT4" s="92" t="s">
        <v>181</v>
      </c>
      <c r="AU4" s="93" t="s">
        <v>112</v>
      </c>
      <c r="AV4" s="93" t="s">
        <v>113</v>
      </c>
      <c r="AW4" s="93" t="s">
        <v>114</v>
      </c>
      <c r="AX4" s="94" t="s">
        <v>131</v>
      </c>
      <c r="AY4" s="49"/>
      <c r="AZ4" s="50"/>
      <c r="BA4" s="89" t="s">
        <v>179</v>
      </c>
      <c r="BB4" s="88" t="s">
        <v>154</v>
      </c>
      <c r="BC4" s="84" t="s">
        <v>180</v>
      </c>
      <c r="BD4" s="92" t="s">
        <v>181</v>
      </c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</row>
    <row r="5" spans="1:151" ht="12.75" thickTop="1">
      <c r="B5" s="38"/>
      <c r="C5" s="118" t="s">
        <v>202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53">
        <v>210000</v>
      </c>
      <c r="AB5" s="53">
        <v>81000</v>
      </c>
      <c r="AC5" s="54">
        <f>D5</f>
        <v>0</v>
      </c>
      <c r="AD5" s="54">
        <f>E5</f>
        <v>0</v>
      </c>
      <c r="AE5" s="54">
        <f>G5</f>
        <v>0</v>
      </c>
      <c r="AF5" s="54">
        <f>F5</f>
        <v>0</v>
      </c>
      <c r="AG5" s="106"/>
      <c r="AH5" s="106"/>
      <c r="AI5" s="106"/>
      <c r="AJ5" s="82"/>
      <c r="AK5" s="82"/>
      <c r="AL5" s="82"/>
      <c r="AM5" s="82"/>
      <c r="AN5" s="83"/>
      <c r="AO5" s="83"/>
      <c r="AP5" s="107"/>
      <c r="AQ5" s="107"/>
      <c r="AR5" s="107"/>
      <c r="AS5" s="108">
        <f>AP5*(IF(AR5="B 400 S",450,IF(AR5="B 500 S",550,0)))*(PI()*AQ5/2*AQ5/2)*(0.44-0.0003*(IF(AR5="B 400 S",400,IF(AR5="B 500 S",500,0))))/1.25</f>
        <v>0</v>
      </c>
      <c r="AT5" s="91"/>
      <c r="AU5" s="83"/>
      <c r="AV5" s="83"/>
      <c r="AW5" s="83"/>
      <c r="AX5" s="67" t="str">
        <f>IF(OR(AU5=0,AV5=0),"-",ROUNDDOWN(AW5*AW5*(IF(AT5="S355",355,IF(AT5="S275",275,IF(AT5="S235",235,0))))/1.05/4,0))</f>
        <v>-</v>
      </c>
      <c r="AY5" s="45"/>
      <c r="AZ5" s="41"/>
      <c r="BA5" s="98"/>
      <c r="BB5" s="98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</row>
    <row r="6" spans="1:151" ht="12" customHeight="1">
      <c r="B6" s="38"/>
      <c r="C6" s="55"/>
      <c r="AA6" s="55"/>
      <c r="AB6" s="55"/>
      <c r="AC6" s="55"/>
      <c r="AD6" s="55"/>
      <c r="AE6" s="56"/>
      <c r="AF6" s="55"/>
      <c r="AG6" s="55"/>
      <c r="AH6" s="55"/>
      <c r="AI6" s="55"/>
      <c r="AJ6" s="57"/>
      <c r="AK6" s="57"/>
      <c r="AL6" s="58"/>
      <c r="AM6" s="57"/>
      <c r="AN6" s="57"/>
      <c r="AO6" s="57"/>
      <c r="AP6" s="57"/>
      <c r="AQ6" s="57"/>
      <c r="AR6" s="57"/>
      <c r="AS6" s="102" t="str">
        <f>IF(AI5=0,"-",IF(AI5&gt;AS5,"NO CUMPLE","CUMPLE"))</f>
        <v>-</v>
      </c>
      <c r="AT6" s="57"/>
      <c r="AU6" s="57"/>
      <c r="AV6" s="57"/>
      <c r="AW6" s="57"/>
      <c r="AX6" s="57"/>
      <c r="AY6" s="45"/>
      <c r="AZ6" s="41"/>
      <c r="BA6" s="98" t="s">
        <v>156</v>
      </c>
      <c r="BB6" s="98">
        <v>10</v>
      </c>
      <c r="BC6" s="70" t="s">
        <v>187</v>
      </c>
      <c r="BD6" s="70" t="s">
        <v>190</v>
      </c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</row>
    <row r="7" spans="1:151" ht="13.5" customHeight="1">
      <c r="B7" s="38"/>
      <c r="C7" s="157" t="s">
        <v>201</v>
      </c>
      <c r="AA7" s="55"/>
      <c r="AB7" s="55"/>
      <c r="AC7" s="55"/>
      <c r="AD7" s="55"/>
      <c r="AE7" s="56"/>
      <c r="AF7" s="55"/>
      <c r="AG7" s="55"/>
      <c r="AH7" s="55"/>
      <c r="AI7" s="55"/>
      <c r="AJ7" s="57"/>
      <c r="AK7" s="57"/>
      <c r="AL7" s="58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45"/>
      <c r="AZ7" s="41"/>
      <c r="BA7" s="98" t="s">
        <v>157</v>
      </c>
      <c r="BB7" s="98">
        <v>12</v>
      </c>
      <c r="BC7" s="70" t="s">
        <v>188</v>
      </c>
      <c r="BD7" s="70" t="s">
        <v>191</v>
      </c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</row>
    <row r="8" spans="1:151" ht="23.25" customHeight="1">
      <c r="B8" s="38"/>
      <c r="C8" s="158"/>
      <c r="AA8" s="55"/>
      <c r="AB8" s="55"/>
      <c r="AC8" s="55"/>
      <c r="AD8" s="55"/>
      <c r="AE8" s="56"/>
      <c r="AF8" s="55"/>
      <c r="AG8" s="55"/>
      <c r="AH8" s="55"/>
      <c r="AI8" s="55"/>
      <c r="AJ8" s="57"/>
      <c r="AK8" s="57"/>
      <c r="AL8" s="58"/>
      <c r="AM8" s="57"/>
      <c r="AN8" s="57"/>
      <c r="AO8" s="57"/>
      <c r="AP8" s="122" t="s">
        <v>198</v>
      </c>
      <c r="AQ8" s="123"/>
      <c r="AR8" s="57"/>
      <c r="AS8" s="75" t="s">
        <v>118</v>
      </c>
      <c r="AT8" s="75" t="s">
        <v>119</v>
      </c>
      <c r="AU8" s="75" t="s">
        <v>116</v>
      </c>
      <c r="AV8" s="75" t="s">
        <v>117</v>
      </c>
      <c r="AW8" s="77" t="s">
        <v>130</v>
      </c>
      <c r="AX8" s="75" t="s">
        <v>152</v>
      </c>
      <c r="AY8" s="45"/>
      <c r="AZ8" s="41"/>
      <c r="BB8" s="98">
        <v>14</v>
      </c>
      <c r="BC8" s="70" t="s">
        <v>189</v>
      </c>
      <c r="BD8" s="70" t="s">
        <v>192</v>
      </c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</row>
    <row r="9" spans="1:151" ht="12.75" customHeight="1" thickBot="1">
      <c r="B9" s="38"/>
      <c r="C9" s="158"/>
      <c r="AA9" s="55"/>
      <c r="AB9" s="55"/>
      <c r="AC9" s="55"/>
      <c r="AD9" s="55"/>
      <c r="AE9" s="56"/>
      <c r="AF9" s="55"/>
      <c r="AG9" s="146" t="s">
        <v>146</v>
      </c>
      <c r="AH9" s="146"/>
      <c r="AI9" s="146"/>
      <c r="AJ9" s="146"/>
      <c r="AK9" s="146"/>
      <c r="AL9" s="146"/>
      <c r="AM9" s="146"/>
      <c r="AN9" s="146"/>
      <c r="AO9" s="57"/>
      <c r="AP9" s="124" t="s">
        <v>199</v>
      </c>
      <c r="AQ9" s="125"/>
      <c r="AR9" s="57"/>
      <c r="AS9" s="99" t="str">
        <f>IF(OR(AK5=0,AL5=0,AM5=0,AU5=0,AV5=0,AW5=0),"-",MIN(MIN(AU5+2*AN5,5*AU5,AU5+AM5),5*MIN(AV5+2*AO5,5*AV5,AV5+AM5)))</f>
        <v>-</v>
      </c>
      <c r="AT9" s="99" t="str">
        <f>IF(OR(AK5=0,AL5=0,AM5=0,AU5=0,AV5=0,AW5=0),"-",MIN(MIN(AV5+2*AO5,5*AV5,AV5+AM5),5*MIN(AU5+2*AN5,5*AU5,AU5+AM5)))</f>
        <v>-</v>
      </c>
      <c r="AU9" s="76" t="str">
        <f>IF(OR(AS9="-",AT9="-"),"-",IF(OR(AU5=0,AV5=0),"-",IF(SQRT(AS9*AT9/AU5/AV5)&gt;5,5,ROUND(SQRT(AS9*AT9/AU5/AV5),2))))</f>
        <v>-</v>
      </c>
      <c r="AV9" s="76">
        <f>2/3</f>
        <v>0.66666666666666663</v>
      </c>
      <c r="AW9" s="100" t="str">
        <f>IF(AU9="-","-",IF((IF(AJ5="HA-35",35,IF(AJ5="HA-30",30,IF(AJ5="HA-25",25,0))))=0,"-",ROUNDDOWN(IF(PRODUCT((IF(AJ5="HA-35",35,IF(AJ5="HA-30",30,IF(AJ5="HA-25",25,0)))),AU9,AV9)&gt;3.3*(IF(AJ5="HA-35",35,IF(AJ5="HA-30",30,IF(AJ5="HA-25",25,0))))/1.5,3.3*(IF(AJ5="HA-35",35,IF(AJ5="HA-30",30,IF(AJ5="HA-25",25,0))))/1.5,PRODUCT((IF(AJ5="HA-35",35,IF(AJ5="HA-30",30,IF(AJ5="HA-25",25,0)))),AU9,AV9)),0)))</f>
        <v>-</v>
      </c>
      <c r="AX9" s="99" t="str">
        <f>IF(AW9=0,"-",IF(AW9="-","-",IF((IF(AJ5="HA-35",35,IF(AJ5="HA-30",30,IF(AJ5="HA-25",25,0))))=0,"-",ROUND((AW5*SQRT((IF(AT5="S355",355,IF(AT5="S275",275,IF(AT5="S235",235,0))))/3/1.05/AW9)),0))))</f>
        <v>-</v>
      </c>
      <c r="AY9" s="45"/>
      <c r="AZ9" s="41"/>
      <c r="BA9" s="98"/>
      <c r="BB9" s="98">
        <v>16</v>
      </c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</row>
    <row r="10" spans="1:151" ht="29.1" customHeight="1" thickBot="1">
      <c r="B10" s="38"/>
      <c r="C10" s="158"/>
      <c r="AG10" s="62" t="s">
        <v>133</v>
      </c>
      <c r="AH10" s="63" t="s">
        <v>134</v>
      </c>
      <c r="AI10" s="63" t="s">
        <v>135</v>
      </c>
      <c r="AJ10" s="78" t="s">
        <v>182</v>
      </c>
      <c r="AK10" s="121" t="s">
        <v>197</v>
      </c>
      <c r="AL10" s="78" t="s">
        <v>184</v>
      </c>
      <c r="AM10" s="163" t="s">
        <v>132</v>
      </c>
      <c r="AN10" s="151"/>
      <c r="AO10" s="57"/>
      <c r="AP10" s="126" t="s">
        <v>200</v>
      </c>
      <c r="AQ10" s="127"/>
      <c r="AR10" s="57"/>
      <c r="AS10" s="57"/>
      <c r="AT10" s="57"/>
      <c r="AU10" s="57"/>
      <c r="AV10" s="57"/>
      <c r="AW10" s="57"/>
      <c r="AX10" s="57"/>
      <c r="AY10" s="45"/>
      <c r="AZ10" s="41"/>
      <c r="BA10" s="98"/>
      <c r="BB10" s="98">
        <v>20</v>
      </c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</row>
    <row r="11" spans="1:151" ht="12.75" customHeight="1">
      <c r="B11" s="38"/>
      <c r="C11" s="158"/>
      <c r="AG11" s="59">
        <f>IF(AX9="-",O5,IF(C5="(en blanco)","-",ROUNDDOWN(SUM(2*(E5+(2*AX9))*(G5+2*AX9),(D5-2*AX9-2*G5)*(F5+2*AX9)),0)))</f>
        <v>0</v>
      </c>
      <c r="AH11" s="59">
        <f>IF(AX9="-",R5,IF(C5="(en blanco)","-",ROUNDDOWN(AI11/(D5/2+AX9),0)))</f>
        <v>0</v>
      </c>
      <c r="AI11" s="109">
        <f>IF(AX9="-",Q5,IF(C5="(en blanco)","-",MROUND(SUM((E5+2*AX9)*POWER((G5+(2*AX9)),3)/6,(E5+2*AX9)*(G5+2*AX9)*POWER((D5-G5),2)/2,(F5+2*AX9)*POWER((D5-2*G5-2*AX9),3)/12),1000000)))</f>
        <v>0</v>
      </c>
      <c r="AJ11" s="61" t="str">
        <f>IF(AX9="-","-",IF(C5="(en blanco)","-",ROUND(AG5/AG11-AH5/AH11,2)))</f>
        <v>-</v>
      </c>
      <c r="AK11" s="61" t="str">
        <f>IF(AX9="-","-",IF(C5="(en blanco)","-",IF(AJ11&lt;=0,"-",ROUND(AG5/AG11+AH5/AH11,2))))</f>
        <v>-</v>
      </c>
      <c r="AL11" s="60" t="str">
        <f>IF(AX9="-","-",IF(C5="(en blanco)","-",IF(AJ11&lt;=0,"-",ROUND(AG5/AG11+AH5/AI11*D5/2,2))))</f>
        <v>-</v>
      </c>
      <c r="AM11" s="162" t="str">
        <f>IF(AX9="-","-",IF(AW5=0,"-",IF(C5="(en blanco)","-",IF(AJ11&lt;=0,"-",ROUND(AX9*AX9/6*(AL11+AK11*2),0)))))</f>
        <v>-</v>
      </c>
      <c r="AN11" s="153"/>
      <c r="AO11" s="57"/>
      <c r="AP11" s="57"/>
      <c r="AQ11" s="57"/>
      <c r="AR11" s="57"/>
      <c r="AS11" s="57"/>
      <c r="AT11" s="57"/>
      <c r="AU11" s="57"/>
      <c r="AV11" s="129"/>
      <c r="AW11" s="130"/>
      <c r="AX11" s="57"/>
      <c r="AY11" s="45"/>
      <c r="AZ11" s="41"/>
      <c r="BA11" s="98"/>
      <c r="BB11" s="98">
        <v>25</v>
      </c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</row>
    <row r="12" spans="1:151" ht="20.100000000000001" customHeight="1">
      <c r="B12" s="38"/>
      <c r="C12" s="158"/>
      <c r="AG12" s="58"/>
      <c r="AH12" s="58"/>
      <c r="AI12" s="58"/>
      <c r="AJ12" s="102" t="str">
        <f>IF(AJ11&lt;0,"TRACCIÓN","-")</f>
        <v>-</v>
      </c>
      <c r="AK12" s="103" t="str">
        <f>IF(AU9="-","-",IF(AK11="-","-",IF(AK11&lt;=AW9,"CUMPLE","-")))</f>
        <v>-</v>
      </c>
      <c r="AL12" s="104"/>
      <c r="AM12" s="156" t="str">
        <f>IF(AM11=0,"-",IF(AM11="-","-",IF(AM11&lt;=AX5,"CUMPLE","NO CUMPLE")))</f>
        <v>-</v>
      </c>
      <c r="AN12" s="156"/>
      <c r="AO12" s="57"/>
      <c r="AP12" s="57"/>
      <c r="AQ12" s="57"/>
      <c r="AR12" s="57"/>
      <c r="AS12" s="57"/>
      <c r="AT12" s="57"/>
      <c r="AU12" s="57"/>
      <c r="AV12" s="131"/>
      <c r="AW12" s="130"/>
      <c r="AX12" s="57"/>
      <c r="AY12" s="45"/>
      <c r="AZ12" s="41"/>
      <c r="BA12" s="98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</row>
    <row r="13" spans="1:151" ht="12.75" customHeight="1" thickBot="1">
      <c r="B13" s="38"/>
      <c r="C13" s="1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1"/>
      <c r="T13" s="51"/>
      <c r="U13" s="51"/>
      <c r="V13" s="51"/>
      <c r="W13" s="51"/>
      <c r="X13" s="51"/>
      <c r="Y13" s="51"/>
      <c r="Z13" s="51"/>
      <c r="AA13" s="51"/>
      <c r="AB13" s="51"/>
      <c r="AG13" s="146" t="s">
        <v>147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57"/>
      <c r="AU13" s="57"/>
      <c r="AV13" s="129"/>
      <c r="AW13" s="130"/>
      <c r="AX13" s="57"/>
      <c r="AY13" s="45"/>
      <c r="AZ13" s="41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</row>
    <row r="14" spans="1:151" ht="29.1" customHeight="1" thickBot="1">
      <c r="B14" s="38"/>
      <c r="C14" s="158"/>
      <c r="AA14" s="55"/>
      <c r="AB14" s="55"/>
      <c r="AG14" s="79" t="s">
        <v>120</v>
      </c>
      <c r="AH14" s="80" t="s">
        <v>121</v>
      </c>
      <c r="AI14" s="80" t="s">
        <v>122</v>
      </c>
      <c r="AJ14" s="78" t="s">
        <v>150</v>
      </c>
      <c r="AK14" s="78" t="s">
        <v>136</v>
      </c>
      <c r="AL14" s="148" t="s">
        <v>193</v>
      </c>
      <c r="AM14" s="149"/>
      <c r="AN14" s="148" t="s">
        <v>194</v>
      </c>
      <c r="AO14" s="149"/>
      <c r="AP14" s="150" t="s">
        <v>137</v>
      </c>
      <c r="AQ14" s="149"/>
      <c r="AR14" s="150" t="s">
        <v>138</v>
      </c>
      <c r="AS14" s="151"/>
      <c r="AT14" s="57"/>
      <c r="AU14" s="57"/>
      <c r="AV14" s="57"/>
      <c r="AW14" s="57"/>
      <c r="AX14" s="57"/>
      <c r="AY14" s="45"/>
      <c r="AZ14" s="41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</row>
    <row r="15" spans="1:151" ht="12.75" customHeight="1">
      <c r="B15" s="38"/>
      <c r="C15" s="1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AA15" s="55"/>
      <c r="AB15" s="55"/>
      <c r="AG15" s="64" t="str">
        <f>IF(AJ11&gt;=0,"-",(E5+2*AX9)/2*AW9)</f>
        <v>-</v>
      </c>
      <c r="AH15" s="64" t="str">
        <f>IF(AJ11&gt;=0,"-",-((E5+2*AX9)*AW9*((AU5/2)-50+(D5/2)+AX9)))</f>
        <v>-</v>
      </c>
      <c r="AI15" s="101" t="str">
        <f>IF(AJ11&gt;=0,"-",AH5+AG5*(AU5/2-50))</f>
        <v>-</v>
      </c>
      <c r="AJ15" s="65" t="str">
        <f>IF(AJ11&gt;=0,"-",ROUNDDOWN((-AH15-SQRT(AH15*AH15-4*AG15*AI15))/2/AG15,2))</f>
        <v>-</v>
      </c>
      <c r="AK15" s="81" t="str">
        <f>IF(AJ11&gt;=0,"-",ROUNDDOWN(AJ15*(E5+2*AX9)*AW9-AG5,0))</f>
        <v>-</v>
      </c>
      <c r="AL15" s="152" t="str">
        <f>IF(AJ11&gt;=0,"-",IF(AJ15&gt;AX9,AW9*AX9*AX9/2*(E5+2*AX9),AW9*AJ15*(E5+2*AX9)*(AX9-AJ15/2)))</f>
        <v>-</v>
      </c>
      <c r="AM15" s="153"/>
      <c r="AN15" s="152" t="str">
        <f>IF(AJ11&gt;=0,"-",AK15*((AU5-D5)/2-50))</f>
        <v>-</v>
      </c>
      <c r="AO15" s="153"/>
      <c r="AP15" s="162" t="str">
        <f>IF(AJ11&gt;=0,"-",IF(AJ15&gt;AX9,AW9*AX9*AX9/2,AW9*AJ15*(AX9-AJ15/2)))</f>
        <v>-</v>
      </c>
      <c r="AQ15" s="153"/>
      <c r="AR15" s="162" t="str">
        <f>IF(AJ11&gt;=0,"-",ROUND(AN15/(E5+2*AX9),0))</f>
        <v>-</v>
      </c>
      <c r="AS15" s="153"/>
      <c r="AT15" s="57"/>
      <c r="AU15" s="57"/>
      <c r="AV15" s="57"/>
      <c r="AW15" s="57"/>
      <c r="AX15" s="57"/>
      <c r="AY15" s="45"/>
      <c r="AZ15" s="41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</row>
    <row r="16" spans="1:151" ht="20.100000000000001" customHeight="1">
      <c r="B16" s="38"/>
      <c r="C16" s="1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AA16" s="55"/>
      <c r="AB16" s="55"/>
      <c r="AG16" s="68" t="s">
        <v>185</v>
      </c>
      <c r="AH16" s="55"/>
      <c r="AI16" s="55"/>
      <c r="AJ16" s="55"/>
      <c r="AK16" s="58"/>
      <c r="AL16" s="58"/>
      <c r="AM16" s="58"/>
      <c r="AN16" s="57"/>
      <c r="AO16" s="57"/>
      <c r="AP16" s="154" t="str">
        <f>IF(AP15="-","-",IF(AP15&lt;=AX5,"CUMPLE","-"))</f>
        <v>-</v>
      </c>
      <c r="AQ16" s="154"/>
      <c r="AR16" s="154" t="str">
        <f>IF(AR15="-","-",IF(AR15&lt;=AX5,"CUMPLE","NO CUMPLE"))</f>
        <v>-</v>
      </c>
      <c r="AS16" s="154"/>
      <c r="AT16" s="57"/>
      <c r="AU16" s="57"/>
      <c r="AV16" s="57"/>
      <c r="AW16" s="57"/>
      <c r="AX16" s="57"/>
      <c r="AY16" s="45"/>
      <c r="AZ16" s="41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</row>
    <row r="17" spans="2:151" ht="12.75" customHeight="1" thickBot="1">
      <c r="B17" s="38"/>
      <c r="C17" s="1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AA17" s="55"/>
      <c r="AB17" s="55"/>
      <c r="AG17" s="146" t="s">
        <v>148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57"/>
      <c r="AV17" s="57"/>
      <c r="AW17" s="57"/>
      <c r="AX17" s="57"/>
      <c r="AY17" s="45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</row>
    <row r="18" spans="2:151" ht="29.1" customHeight="1" thickBot="1">
      <c r="B18" s="38"/>
      <c r="C18" s="1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AA18" s="55"/>
      <c r="AB18" s="55"/>
      <c r="AG18" s="79" t="s">
        <v>120</v>
      </c>
      <c r="AH18" s="80" t="s">
        <v>121</v>
      </c>
      <c r="AI18" s="80" t="s">
        <v>122</v>
      </c>
      <c r="AJ18" s="78" t="s">
        <v>151</v>
      </c>
      <c r="AK18" s="78" t="s">
        <v>139</v>
      </c>
      <c r="AL18" s="138" t="s">
        <v>195</v>
      </c>
      <c r="AM18" s="139"/>
      <c r="AN18" s="138" t="s">
        <v>196</v>
      </c>
      <c r="AO18" s="139"/>
      <c r="AP18" s="80" t="s">
        <v>143</v>
      </c>
      <c r="AQ18" s="80" t="s">
        <v>141</v>
      </c>
      <c r="AR18" s="78" t="s">
        <v>183</v>
      </c>
      <c r="AS18" s="142" t="s">
        <v>142</v>
      </c>
      <c r="AT18" s="143"/>
      <c r="AU18" s="57"/>
      <c r="AV18" s="57"/>
      <c r="AW18" s="57"/>
      <c r="AX18" s="57"/>
      <c r="AY18" s="45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</row>
    <row r="19" spans="2:151" ht="12.75" customHeight="1">
      <c r="B19" s="38"/>
      <c r="C19" s="1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AA19" s="55"/>
      <c r="AB19" s="55"/>
      <c r="AG19" s="64" t="str">
        <f>IF(OR(AJ11&gt;=0,AND(AR16="CUMPLE",AP16="CUMPLE")=TRUE)=TRUE,"-",AW9*(AW5+2*AX9))</f>
        <v>-</v>
      </c>
      <c r="AH19" s="64" t="str">
        <f>IF(OR(AJ11&gt;=0,AND(AR16="CUMPLE",AP16="CUMPLE")=TRUE)=TRUE,"-",-2*(AW5+2*AX9)*AW9*(AU5-50))</f>
        <v>-</v>
      </c>
      <c r="AI19" s="101" t="str">
        <f>IF(OR(AJ11&gt;=0,AND(AR16="CUMPLE",AP16="CUMPLE")=TRUE)=TRUE,"-",AH5+AG5*(AU5/2-50))</f>
        <v>-</v>
      </c>
      <c r="AJ19" s="65" t="str">
        <f>IF(OR(AJ11&gt;=0,AND(AR16="CUMPLE",AP16="CUMPLE")),"-",ROUNDDOWN((-AH19-SQRT(AH19*AH19-4*AG19*AI19))/2/AG19,2))</f>
        <v>-</v>
      </c>
      <c r="AK19" s="81" t="str">
        <f>IF(OR(AJ11&gt;=0,AND(AR16="CUMPLE",AP16="CUMPLE")=TRUE)=TRUE,"-",ROUND(-AG5+2*AJ19*AW9*(AW5+2*AX9),0))</f>
        <v>-</v>
      </c>
      <c r="AL19" s="140" t="str">
        <f>IF(OR(AJ11&gt;=0,AND(AR16="CUMPLE",AP16="CUMPLE")=TRUE)=TRUE,"-",ROUND(2*(AJ19*AW9*(AW5+2*AX9))*(AU5-D5-AJ19)/2,0))</f>
        <v>-</v>
      </c>
      <c r="AM19" s="141"/>
      <c r="AN19" s="140" t="str">
        <f>IF(OR(AJ11&gt;=0,AND(AR16="CUMPLE",AP16="CUMPLE")=TRUE)=TRUE,"-",AK19*((AU5-D5)/2-50))</f>
        <v>-</v>
      </c>
      <c r="AO19" s="141"/>
      <c r="AP19" s="54" t="str">
        <f>IF(OR(AJ11&gt;=0,AND(AR16="CUMPLE",AP16="CUMPLE")=TRUE)=TRUE,"-",ROUND((2*AW5*D5*(D5/2+AW5)+AV5*AW5*AW5/2)/(2*D5*AW5+AV5*AW5),2))</f>
        <v>-</v>
      </c>
      <c r="AQ19" s="105" t="str">
        <f>IF(OR(AJ11&gt;=0,AND(AR16="CUMPLE",AP16="CUMPLE")=TRUE)=TRUE,"-",ROUND(2*(AW5*D5*D5*D5/12+AW5*D5*POWER(D5/2-(AP19-15),2))+(AV5*AW5*AW5*AW5/12+AV5*AW5*POWER(AW5/2+(AP19-15),2)),0))</f>
        <v>-</v>
      </c>
      <c r="AR19" s="66" t="str">
        <f>IF(OR(AJ11&gt;=0,AND(AR16="CUMPLE",AP16="CUMPLE")=TRUE)=TRUE,"-",ROUND(AL19/AQ19*(D5-(AP19-15)),2))</f>
        <v>-</v>
      </c>
      <c r="AS19" s="144" t="str">
        <f>IF(OR(AJ11&gt;=0,AND(AR16="CUMPLE",AP16="CUMPLE")=TRUE)=TRUE,"-",AW9*AX9*AX9/2)</f>
        <v>-</v>
      </c>
      <c r="AT19" s="145"/>
      <c r="AU19" s="57"/>
      <c r="AV19" s="57"/>
      <c r="AW19" s="57"/>
      <c r="AX19" s="57"/>
      <c r="AY19" s="45"/>
      <c r="AZ19" s="41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</row>
    <row r="20" spans="2:151" ht="13.5" customHeight="1">
      <c r="B20" s="38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1"/>
      <c r="T20" s="51"/>
      <c r="U20" s="51"/>
      <c r="V20" s="51"/>
      <c r="W20" s="51"/>
      <c r="X20" s="51"/>
      <c r="Y20" s="51"/>
      <c r="Z20" s="51"/>
      <c r="AA20" s="51"/>
      <c r="AB20" s="51"/>
      <c r="AG20" s="68" t="s">
        <v>185</v>
      </c>
      <c r="AH20" s="58"/>
      <c r="AI20" s="58"/>
      <c r="AJ20" s="58"/>
      <c r="AK20" s="58"/>
      <c r="AL20" s="58"/>
      <c r="AM20" s="57"/>
      <c r="AN20" s="58"/>
      <c r="AO20" s="58"/>
      <c r="AP20" s="58"/>
      <c r="AQ20" s="57"/>
      <c r="AR20" s="102" t="str">
        <f>IF(AR19&lt;=(IF(AT5="S355",355,IF(AT5="S275",275,IF(AT5="S235",235,0)))),"CUMPLE","-")</f>
        <v>-</v>
      </c>
      <c r="AS20" s="154" t="str">
        <f>IF(AS19="-","-",IF(AS19&lt;=AX5,"CUMPLE","-"))</f>
        <v>-</v>
      </c>
      <c r="AT20" s="155"/>
      <c r="AU20" s="57"/>
      <c r="AV20" s="57"/>
      <c r="AW20" s="57"/>
      <c r="AX20" s="57"/>
      <c r="AY20" s="45"/>
      <c r="AZ20" s="41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</row>
    <row r="21" spans="2:151" ht="6.75" customHeight="1" thickBot="1"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3"/>
      <c r="AZ21" s="69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</row>
    <row r="22" spans="2:151" s="35" customFormat="1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</row>
    <row r="23" spans="2:151" s="35" customFormat="1"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</row>
    <row r="24" spans="2:151" s="35" customFormat="1"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</row>
    <row r="25" spans="2:151" s="35" customFormat="1"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</row>
    <row r="26" spans="2:151" s="35" customFormat="1"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</row>
    <row r="27" spans="2:151" s="35" customFormat="1"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</row>
    <row r="28" spans="2:151" s="35" customFormat="1"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</row>
    <row r="29" spans="2:151" s="35" customFormat="1"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</row>
    <row r="30" spans="2:151" s="35" customFormat="1"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</row>
    <row r="31" spans="2:151" s="35" customFormat="1"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</row>
    <row r="32" spans="2:151" s="35" customFormat="1"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</row>
    <row r="33" spans="39:151" s="35" customFormat="1"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</row>
    <row r="34" spans="39:151" s="35" customFormat="1"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</row>
    <row r="35" spans="39:151" s="35" customFormat="1"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</row>
    <row r="36" spans="39:151" s="35" customFormat="1"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</row>
    <row r="37" spans="39:151" s="35" customFormat="1"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</row>
    <row r="38" spans="39:151" s="35" customFormat="1"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</row>
    <row r="39" spans="39:151" s="35" customFormat="1"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</row>
    <row r="40" spans="39:151" s="35" customFormat="1"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</row>
    <row r="41" spans="39:151" s="35" customFormat="1"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</row>
    <row r="42" spans="39:151" s="35" customFormat="1"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</row>
    <row r="43" spans="39:151" s="35" customFormat="1"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</row>
    <row r="44" spans="39:151" s="35" customFormat="1"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</row>
    <row r="45" spans="39:151" s="35" customFormat="1"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</row>
    <row r="46" spans="39:151" s="35" customFormat="1"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</row>
    <row r="47" spans="39:151" s="35" customFormat="1"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</row>
    <row r="48" spans="39:151" s="35" customFormat="1">
      <c r="AM48" s="128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</row>
    <row r="49" spans="53:151" s="35" customFormat="1"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</row>
    <row r="50" spans="53:151" s="35" customFormat="1"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</row>
    <row r="51" spans="53:151" s="35" customFormat="1"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</row>
    <row r="52" spans="53:151" s="35" customFormat="1"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</row>
    <row r="53" spans="53:151" s="35" customFormat="1"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</row>
    <row r="54" spans="53:151" s="35" customFormat="1"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</row>
    <row r="55" spans="53:151" s="35" customFormat="1"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</row>
    <row r="56" spans="53:151" s="35" customFormat="1"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</row>
    <row r="57" spans="53:151" s="35" customFormat="1"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</row>
    <row r="58" spans="53:151" s="35" customFormat="1"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</row>
    <row r="59" spans="53:151" s="35" customFormat="1"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</row>
    <row r="60" spans="53:151" s="35" customFormat="1"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</row>
    <row r="61" spans="53:151" s="35" customFormat="1"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</row>
    <row r="62" spans="53:151" s="35" customFormat="1"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</row>
    <row r="63" spans="53:151" s="35" customFormat="1"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</row>
    <row r="64" spans="53:151" s="35" customFormat="1"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</row>
    <row r="65" spans="53:151" s="35" customFormat="1"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</row>
    <row r="66" spans="53:151" s="35" customFormat="1"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</row>
    <row r="67" spans="53:151" s="35" customFormat="1"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</row>
    <row r="68" spans="53:151" s="35" customFormat="1"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</row>
    <row r="69" spans="53:151" s="35" customFormat="1"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</row>
    <row r="70" spans="53:151" s="35" customFormat="1"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</row>
    <row r="71" spans="53:151" s="35" customFormat="1"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70"/>
      <c r="EU71" s="70"/>
    </row>
    <row r="72" spans="53:151" s="35" customFormat="1"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70"/>
      <c r="EU72" s="70"/>
    </row>
    <row r="73" spans="53:151" s="35" customFormat="1"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</row>
    <row r="74" spans="53:151" s="35" customFormat="1"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</row>
    <row r="75" spans="53:151" s="35" customFormat="1"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70"/>
      <c r="EU75" s="70"/>
    </row>
    <row r="76" spans="53:151" s="35" customFormat="1"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</row>
    <row r="77" spans="53:151" s="35" customFormat="1"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</row>
    <row r="78" spans="53:151" s="35" customFormat="1"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</row>
    <row r="79" spans="53:151" s="35" customFormat="1"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</row>
    <row r="80" spans="53:151" s="35" customFormat="1"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</row>
    <row r="81" spans="53:151" s="35" customFormat="1"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</row>
    <row r="82" spans="53:151" s="35" customFormat="1"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</row>
    <row r="83" spans="53:151" s="35" customFormat="1"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70"/>
      <c r="EU83" s="70"/>
    </row>
    <row r="84" spans="53:151" s="35" customFormat="1"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</row>
    <row r="85" spans="53:151" s="35" customFormat="1"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</row>
    <row r="86" spans="53:151" s="35" customFormat="1"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</row>
    <row r="87" spans="53:151" s="35" customFormat="1"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</row>
    <row r="88" spans="53:151" s="35" customFormat="1"/>
    <row r="89" spans="53:151" s="35" customFormat="1"/>
    <row r="90" spans="53:151" s="35" customFormat="1"/>
    <row r="91" spans="53:151" s="35" customFormat="1"/>
    <row r="92" spans="53:151" s="35" customFormat="1"/>
    <row r="93" spans="53:151" s="35" customFormat="1"/>
    <row r="94" spans="53:151" s="35" customFormat="1"/>
    <row r="95" spans="53:151" s="35" customFormat="1"/>
    <row r="96" spans="53:151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  <row r="109" s="35" customFormat="1"/>
    <row r="110" s="35" customFormat="1"/>
    <row r="111" s="35" customFormat="1"/>
    <row r="112" s="35" customFormat="1"/>
    <row r="113" s="35" customFormat="1"/>
    <row r="114" s="35" customFormat="1"/>
    <row r="115" s="35" customFormat="1"/>
    <row r="116" s="35" customFormat="1"/>
    <row r="117" s="35" customFormat="1"/>
    <row r="118" s="35" customFormat="1"/>
    <row r="119" s="35" customFormat="1"/>
    <row r="120" s="35" customFormat="1"/>
    <row r="121" s="35" customFormat="1"/>
    <row r="122" s="35" customFormat="1"/>
    <row r="123" s="35" customFormat="1"/>
    <row r="124" s="35" customFormat="1"/>
    <row r="125" s="35" customFormat="1"/>
    <row r="126" s="35" customFormat="1"/>
    <row r="127" s="35" customFormat="1"/>
    <row r="128" s="35" customFormat="1"/>
    <row r="129" s="35" customFormat="1"/>
    <row r="130" s="35" customFormat="1"/>
    <row r="131" s="35" customFormat="1"/>
    <row r="132" s="35" customFormat="1"/>
    <row r="133" s="35" customFormat="1"/>
    <row r="134" s="35" customFormat="1"/>
    <row r="135" s="35" customFormat="1"/>
    <row r="136" s="35" customFormat="1"/>
    <row r="137" s="35" customFormat="1"/>
    <row r="138" s="35" customFormat="1"/>
    <row r="139" s="35" customFormat="1"/>
    <row r="140" s="35" customFormat="1"/>
    <row r="141" s="35" customFormat="1"/>
    <row r="142" s="35" customFormat="1"/>
    <row r="143" s="35" customFormat="1"/>
    <row r="144" s="35" customFormat="1"/>
    <row r="145" s="35" customFormat="1"/>
    <row r="146" s="35" customFormat="1"/>
    <row r="147" s="35" customFormat="1"/>
    <row r="148" s="35" customFormat="1"/>
    <row r="149" s="35" customFormat="1"/>
    <row r="150" s="35" customFormat="1"/>
    <row r="151" s="35" customFormat="1"/>
    <row r="152" s="35" customFormat="1"/>
    <row r="153" s="35" customFormat="1"/>
    <row r="154" s="35" customFormat="1"/>
    <row r="155" s="35" customFormat="1"/>
    <row r="156" s="35" customFormat="1"/>
    <row r="157" s="35" customFormat="1"/>
    <row r="158" s="35" customFormat="1"/>
    <row r="159" s="35" customFormat="1"/>
    <row r="160" s="35" customFormat="1"/>
    <row r="161" s="35" customFormat="1"/>
    <row r="162" s="35" customFormat="1"/>
    <row r="163" s="35" customFormat="1"/>
    <row r="164" s="35" customFormat="1"/>
    <row r="165" s="35" customFormat="1"/>
    <row r="166" s="35" customFormat="1"/>
    <row r="167" s="35" customFormat="1"/>
    <row r="168" s="35" customFormat="1"/>
    <row r="169" s="35" customFormat="1"/>
    <row r="170" s="35" customFormat="1"/>
    <row r="171" s="35" customFormat="1"/>
    <row r="172" s="35" customFormat="1"/>
    <row r="173" s="35" customFormat="1"/>
    <row r="174" s="35" customFormat="1"/>
    <row r="175" s="35" customFormat="1"/>
    <row r="176" s="35" customFormat="1"/>
    <row r="177" s="35" customFormat="1"/>
    <row r="178" s="35" customFormat="1"/>
    <row r="179" s="35" customFormat="1"/>
    <row r="180" s="35" customFormat="1"/>
    <row r="181" s="35" customFormat="1"/>
    <row r="182" s="35" customFormat="1"/>
    <row r="183" s="35" customFormat="1"/>
    <row r="184" s="35" customFormat="1"/>
    <row r="185" s="35" customFormat="1"/>
    <row r="186" s="35" customFormat="1"/>
    <row r="187" s="35" customFormat="1"/>
    <row r="188" s="35" customFormat="1"/>
    <row r="189" s="35" customFormat="1"/>
    <row r="190" s="35" customFormat="1"/>
    <row r="191" s="35" customFormat="1"/>
    <row r="192" s="35" customFormat="1"/>
    <row r="193" s="35" customFormat="1"/>
    <row r="194" s="35" customFormat="1"/>
    <row r="195" s="35" customFormat="1"/>
    <row r="196" s="35" customFormat="1"/>
    <row r="197" s="35" customFormat="1"/>
    <row r="198" s="35" customFormat="1"/>
    <row r="199" s="35" customFormat="1"/>
    <row r="200" s="35" customFormat="1"/>
    <row r="201" s="35" customFormat="1"/>
    <row r="202" s="35" customFormat="1"/>
    <row r="203" s="35" customFormat="1"/>
    <row r="204" s="35" customFormat="1"/>
    <row r="205" s="35" customFormat="1"/>
    <row r="206" s="35" customFormat="1"/>
    <row r="207" s="35" customFormat="1"/>
    <row r="208" s="35" customFormat="1"/>
    <row r="209" s="35" customFormat="1"/>
    <row r="210" s="35" customFormat="1"/>
    <row r="211" s="35" customFormat="1"/>
    <row r="212" s="35" customFormat="1"/>
    <row r="213" s="35" customFormat="1"/>
    <row r="214" s="35" customFormat="1"/>
    <row r="215" s="35" customFormat="1"/>
    <row r="216" s="35" customFormat="1"/>
    <row r="217" s="35" customFormat="1"/>
    <row r="218" s="35" customFormat="1"/>
    <row r="219" s="35" customFormat="1"/>
    <row r="220" s="35" customFormat="1"/>
    <row r="221" s="35" customFormat="1"/>
    <row r="222" s="35" customFormat="1"/>
    <row r="223" s="35" customFormat="1"/>
    <row r="224" s="35" customFormat="1"/>
    <row r="225" s="35" customFormat="1"/>
    <row r="226" s="35" customFormat="1"/>
    <row r="227" s="35" customFormat="1"/>
    <row r="228" s="35" customFormat="1"/>
    <row r="229" s="35" customFormat="1"/>
    <row r="230" s="35" customFormat="1"/>
    <row r="231" s="35" customFormat="1"/>
    <row r="232" s="35" customFormat="1"/>
    <row r="233" s="35" customFormat="1"/>
    <row r="234" s="35" customFormat="1"/>
    <row r="235" s="35" customFormat="1"/>
    <row r="236" s="35" customFormat="1"/>
    <row r="237" s="35" customFormat="1"/>
    <row r="238" s="35" customFormat="1"/>
    <row r="239" s="35" customFormat="1"/>
    <row r="240" s="35" customFormat="1"/>
    <row r="241" s="35" customFormat="1"/>
    <row r="242" s="35" customFormat="1"/>
    <row r="243" s="35" customFormat="1"/>
    <row r="244" s="35" customFormat="1"/>
    <row r="245" s="35" customFormat="1"/>
    <row r="246" s="35" customFormat="1"/>
    <row r="247" s="35" customFormat="1"/>
    <row r="248" s="35" customFormat="1"/>
    <row r="249" s="35" customFormat="1"/>
    <row r="250" s="35" customFormat="1"/>
    <row r="251" s="35" customFormat="1"/>
    <row r="252" s="35" customFormat="1"/>
    <row r="253" s="35" customFormat="1"/>
    <row r="254" s="35" customFormat="1"/>
    <row r="255" s="35" customFormat="1"/>
    <row r="256" s="35" customFormat="1"/>
    <row r="257" s="35" customFormat="1"/>
    <row r="258" s="35" customFormat="1"/>
    <row r="259" s="35" customFormat="1"/>
    <row r="260" s="35" customFormat="1"/>
    <row r="261" s="35" customFormat="1"/>
    <row r="262" s="35" customFormat="1"/>
    <row r="263" s="35" customFormat="1"/>
    <row r="264" s="35" customFormat="1"/>
    <row r="265" s="35" customFormat="1"/>
    <row r="266" s="35" customFormat="1"/>
    <row r="267" s="35" customFormat="1"/>
    <row r="268" s="35" customFormat="1"/>
    <row r="269" s="35" customFormat="1"/>
    <row r="270" s="35" customFormat="1"/>
    <row r="271" s="35" customFormat="1"/>
    <row r="272" s="35" customFormat="1"/>
    <row r="273" s="35" customFormat="1"/>
    <row r="274" s="35" customFormat="1"/>
    <row r="275" s="35" customFormat="1"/>
    <row r="276" s="35" customFormat="1"/>
    <row r="277" s="35" customFormat="1"/>
    <row r="278" s="35" customFormat="1"/>
    <row r="279" s="35" customFormat="1"/>
    <row r="280" s="35" customFormat="1"/>
    <row r="281" s="35" customFormat="1"/>
    <row r="282" s="35" customFormat="1"/>
    <row r="283" s="35" customFormat="1"/>
    <row r="284" s="35" customFormat="1"/>
    <row r="285" s="35" customFormat="1"/>
    <row r="286" s="35" customFormat="1"/>
    <row r="287" s="35" customFormat="1"/>
    <row r="288" s="35" customFormat="1"/>
    <row r="289" s="35" customFormat="1"/>
    <row r="290" s="35" customFormat="1"/>
    <row r="291" s="35" customFormat="1"/>
    <row r="292" s="35" customFormat="1"/>
    <row r="293" s="35" customFormat="1"/>
    <row r="294" s="35" customFormat="1"/>
    <row r="295" s="35" customFormat="1"/>
    <row r="296" s="35" customFormat="1"/>
    <row r="297" s="35" customFormat="1"/>
    <row r="298" s="35" customFormat="1"/>
    <row r="299" s="35" customFormat="1"/>
    <row r="300" s="35" customFormat="1"/>
    <row r="301" s="35" customFormat="1"/>
    <row r="302" s="35" customFormat="1"/>
    <row r="303" s="35" customFormat="1"/>
    <row r="304" s="35" customFormat="1"/>
    <row r="305" s="35" customFormat="1"/>
    <row r="306" s="35" customFormat="1"/>
    <row r="307" s="35" customFormat="1"/>
    <row r="308" s="35" customFormat="1"/>
    <row r="309" s="35" customFormat="1"/>
    <row r="310" s="35" customFormat="1"/>
    <row r="311" s="35" customFormat="1"/>
    <row r="312" s="35" customFormat="1"/>
    <row r="313" s="35" customFormat="1"/>
    <row r="314" s="35" customFormat="1"/>
    <row r="315" s="35" customFormat="1"/>
    <row r="316" s="35" customFormat="1"/>
    <row r="317" s="35" customFormat="1"/>
    <row r="318" s="35" customFormat="1"/>
    <row r="319" s="35" customFormat="1"/>
    <row r="320" s="35" customFormat="1"/>
    <row r="321" s="35" customFormat="1"/>
    <row r="322" s="35" customFormat="1"/>
    <row r="323" s="35" customFormat="1"/>
    <row r="324" s="35" customFormat="1"/>
    <row r="325" s="35" customFormat="1"/>
    <row r="326" s="35" customFormat="1"/>
    <row r="327" s="35" customFormat="1"/>
    <row r="328" s="35" customFormat="1"/>
    <row r="329" s="35" customFormat="1"/>
    <row r="330" s="35" customFormat="1"/>
    <row r="331" s="35" customFormat="1"/>
    <row r="332" s="35" customFormat="1"/>
    <row r="333" s="35" customFormat="1"/>
    <row r="334" s="35" customFormat="1"/>
    <row r="335" s="35" customFormat="1"/>
    <row r="336" s="35" customFormat="1"/>
    <row r="337" s="35" customFormat="1"/>
    <row r="338" s="35" customFormat="1"/>
    <row r="339" s="35" customFormat="1"/>
    <row r="340" s="35" customFormat="1"/>
    <row r="341" s="35" customFormat="1"/>
    <row r="342" s="35" customFormat="1"/>
    <row r="343" s="35" customFormat="1"/>
    <row r="344" s="35" customFormat="1"/>
    <row r="345" s="35" customFormat="1"/>
    <row r="346" s="35" customFormat="1"/>
    <row r="347" s="35" customFormat="1"/>
    <row r="348" s="35" customFormat="1"/>
    <row r="349" s="35" customFormat="1"/>
    <row r="350" s="35" customFormat="1"/>
    <row r="351" s="35" customFormat="1"/>
    <row r="352" s="35" customFormat="1"/>
    <row r="353" s="35" customFormat="1"/>
    <row r="354" s="35" customFormat="1"/>
    <row r="355" s="35" customFormat="1"/>
    <row r="356" s="35" customFormat="1"/>
    <row r="357" s="35" customFormat="1"/>
    <row r="358" s="35" customFormat="1"/>
    <row r="359" s="35" customFormat="1"/>
    <row r="360" s="35" customFormat="1"/>
    <row r="361" s="35" customFormat="1"/>
    <row r="362" s="35" customFormat="1"/>
    <row r="363" s="35" customFormat="1"/>
    <row r="364" s="35" customFormat="1"/>
    <row r="365" s="35" customFormat="1"/>
    <row r="366" s="35" customFormat="1"/>
    <row r="367" s="35" customFormat="1"/>
    <row r="368" s="35" customFormat="1"/>
    <row r="369" s="35" customFormat="1"/>
    <row r="370" s="35" customFormat="1"/>
    <row r="371" s="35" customFormat="1"/>
    <row r="372" s="35" customFormat="1"/>
    <row r="373" s="35" customFormat="1"/>
    <row r="374" s="35" customFormat="1"/>
    <row r="375" s="35" customFormat="1"/>
    <row r="376" s="35" customFormat="1"/>
    <row r="377" s="35" customFormat="1"/>
    <row r="378" s="35" customFormat="1"/>
    <row r="379" s="35" customFormat="1"/>
    <row r="380" s="35" customFormat="1"/>
    <row r="381" s="35" customFormat="1"/>
    <row r="382" s="35" customFormat="1"/>
    <row r="383" s="35" customFormat="1"/>
    <row r="384" s="35" customFormat="1"/>
    <row r="385" s="35" customFormat="1"/>
    <row r="386" s="35" customFormat="1"/>
    <row r="387" s="35" customFormat="1"/>
    <row r="388" s="35" customFormat="1"/>
    <row r="389" s="35" customFormat="1"/>
    <row r="390" s="35" customFormat="1"/>
    <row r="391" s="35" customFormat="1"/>
    <row r="392" s="35" customFormat="1"/>
    <row r="393" s="35" customFormat="1"/>
    <row r="394" s="35" customFormat="1"/>
    <row r="395" s="35" customFormat="1"/>
    <row r="396" s="35" customFormat="1"/>
    <row r="397" s="35" customFormat="1"/>
    <row r="398" s="35" customFormat="1"/>
    <row r="399" s="35" customFormat="1"/>
    <row r="400" s="35" customFormat="1"/>
    <row r="401" s="35" customFormat="1"/>
    <row r="402" s="35" customFormat="1"/>
    <row r="403" s="35" customFormat="1"/>
    <row r="404" s="35" customFormat="1"/>
    <row r="405" s="35" customFormat="1"/>
    <row r="406" s="35" customFormat="1"/>
    <row r="407" s="35" customFormat="1"/>
    <row r="408" s="35" customFormat="1"/>
    <row r="409" s="35" customFormat="1"/>
    <row r="410" s="35" customFormat="1"/>
    <row r="411" s="35" customFormat="1"/>
    <row r="412" s="35" customFormat="1"/>
    <row r="413" s="35" customFormat="1"/>
    <row r="414" s="35" customFormat="1"/>
    <row r="415" s="35" customFormat="1"/>
    <row r="416" s="35" customFormat="1"/>
    <row r="417" s="35" customFormat="1"/>
    <row r="418" s="35" customFormat="1"/>
    <row r="419" s="35" customFormat="1"/>
    <row r="420" s="35" customFormat="1"/>
    <row r="421" s="35" customFormat="1"/>
    <row r="422" s="35" customFormat="1"/>
    <row r="423" s="35" customFormat="1"/>
    <row r="424" s="35" customFormat="1"/>
    <row r="425" s="35" customFormat="1"/>
    <row r="426" s="35" customFormat="1"/>
    <row r="427" s="35" customFormat="1"/>
    <row r="428" s="35" customFormat="1"/>
    <row r="429" s="35" customFormat="1"/>
    <row r="430" s="35" customFormat="1"/>
    <row r="431" s="35" customFormat="1"/>
    <row r="432" s="35" customFormat="1"/>
    <row r="433" s="35" customFormat="1"/>
    <row r="434" s="35" customFormat="1"/>
    <row r="435" s="35" customFormat="1"/>
    <row r="436" s="35" customFormat="1"/>
    <row r="437" s="35" customFormat="1"/>
    <row r="438" s="35" customFormat="1"/>
    <row r="439" s="35" customFormat="1"/>
    <row r="440" s="35" customFormat="1"/>
    <row r="441" s="35" customFormat="1"/>
    <row r="442" s="35" customFormat="1"/>
    <row r="443" s="35" customFormat="1"/>
    <row r="444" s="35" customFormat="1"/>
    <row r="445" s="35" customFormat="1"/>
    <row r="446" s="35" customFormat="1"/>
    <row r="447" s="35" customFormat="1"/>
    <row r="448" s="35" customFormat="1"/>
    <row r="449" s="35" customFormat="1"/>
    <row r="450" s="35" customFormat="1"/>
    <row r="451" s="35" customFormat="1"/>
    <row r="452" s="35" customFormat="1"/>
    <row r="453" s="35" customFormat="1"/>
    <row r="454" s="35" customFormat="1"/>
    <row r="455" s="35" customFormat="1"/>
    <row r="456" s="35" customFormat="1"/>
    <row r="457" s="35" customFormat="1"/>
    <row r="458" s="35" customFormat="1"/>
    <row r="459" s="35" customFormat="1"/>
    <row r="460" s="35" customFormat="1"/>
    <row r="461" s="35" customFormat="1"/>
    <row r="462" s="35" customFormat="1"/>
    <row r="463" s="35" customFormat="1"/>
    <row r="464" s="35" customFormat="1"/>
    <row r="465" s="35" customFormat="1"/>
    <row r="466" s="35" customFormat="1"/>
    <row r="467" s="35" customFormat="1"/>
    <row r="468" s="35" customFormat="1"/>
    <row r="469" s="35" customFormat="1"/>
    <row r="470" s="35" customFormat="1"/>
    <row r="471" s="35" customFormat="1"/>
    <row r="472" s="35" customFormat="1"/>
    <row r="473" s="35" customFormat="1"/>
    <row r="474" s="35" customFormat="1"/>
    <row r="475" s="35" customFormat="1"/>
    <row r="476" s="35" customFormat="1"/>
    <row r="477" s="35" customFormat="1"/>
    <row r="478" s="35" customFormat="1"/>
    <row r="479" s="35" customFormat="1"/>
    <row r="480" s="35" customFormat="1"/>
    <row r="481" s="35" customFormat="1"/>
    <row r="482" s="35" customFormat="1"/>
    <row r="483" s="35" customFormat="1"/>
    <row r="484" s="35" customFormat="1"/>
    <row r="485" s="35" customFormat="1"/>
    <row r="486" s="35" customFormat="1"/>
    <row r="487" s="35" customFormat="1"/>
    <row r="488" s="35" customFormat="1"/>
    <row r="489" s="35" customFormat="1"/>
    <row r="490" s="35" customFormat="1"/>
    <row r="491" s="35" customFormat="1"/>
    <row r="492" s="35" customFormat="1"/>
    <row r="493" s="35" customFormat="1"/>
    <row r="494" s="35" customFormat="1"/>
    <row r="495" s="35" customFormat="1"/>
    <row r="496" s="35" customFormat="1"/>
    <row r="497" s="35" customFormat="1"/>
    <row r="498" s="35" customFormat="1"/>
    <row r="499" s="35" customFormat="1"/>
    <row r="500" s="35" customFormat="1"/>
    <row r="501" s="35" customFormat="1"/>
    <row r="502" s="35" customFormat="1"/>
    <row r="503" s="35" customFormat="1"/>
    <row r="504" s="35" customFormat="1"/>
    <row r="505" s="35" customFormat="1"/>
    <row r="506" s="35" customFormat="1"/>
    <row r="507" s="35" customFormat="1"/>
    <row r="508" s="35" customFormat="1"/>
    <row r="509" s="35" customFormat="1"/>
    <row r="510" s="35" customFormat="1"/>
    <row r="511" s="35" customFormat="1"/>
    <row r="512" s="35" customFormat="1"/>
    <row r="513" s="35" customFormat="1"/>
    <row r="514" s="35" customFormat="1"/>
    <row r="515" s="35" customFormat="1"/>
    <row r="516" s="35" customFormat="1"/>
    <row r="517" s="35" customFormat="1"/>
    <row r="518" s="35" customFormat="1"/>
    <row r="519" s="35" customFormat="1"/>
    <row r="520" s="35" customFormat="1"/>
    <row r="521" s="35" customFormat="1"/>
    <row r="522" s="35" customFormat="1"/>
    <row r="523" s="35" customFormat="1"/>
    <row r="524" s="35" customFormat="1"/>
    <row r="525" s="35" customFormat="1"/>
    <row r="526" s="35" customFormat="1"/>
    <row r="527" s="35" customFormat="1"/>
    <row r="528" s="35" customFormat="1"/>
    <row r="529" s="35" customFormat="1"/>
    <row r="530" s="35" customFormat="1"/>
    <row r="531" s="35" customFormat="1"/>
    <row r="532" s="35" customFormat="1"/>
    <row r="533" s="35" customFormat="1"/>
    <row r="534" s="35" customFormat="1"/>
    <row r="535" s="35" customFormat="1"/>
    <row r="536" s="35" customFormat="1"/>
    <row r="537" s="35" customFormat="1"/>
    <row r="538" s="35" customFormat="1"/>
    <row r="539" s="35" customFormat="1"/>
    <row r="540" s="35" customFormat="1"/>
    <row r="541" s="35" customFormat="1"/>
    <row r="542" s="35" customFormat="1"/>
    <row r="543" s="35" customFormat="1"/>
    <row r="544" s="35" customFormat="1"/>
    <row r="545" s="35" customFormat="1"/>
    <row r="546" s="35" customFormat="1"/>
    <row r="547" s="35" customFormat="1"/>
    <row r="548" s="35" customFormat="1"/>
    <row r="549" s="35" customFormat="1"/>
    <row r="550" s="35" customFormat="1"/>
    <row r="551" s="35" customFormat="1"/>
    <row r="552" s="35" customFormat="1"/>
    <row r="553" s="35" customFormat="1"/>
    <row r="554" s="35" customFormat="1"/>
    <row r="555" s="35" customFormat="1"/>
    <row r="556" s="35" customFormat="1"/>
    <row r="557" s="35" customFormat="1"/>
    <row r="558" s="35" customFormat="1"/>
    <row r="559" s="35" customFormat="1"/>
    <row r="560" s="35" customFormat="1"/>
    <row r="561" s="35" customFormat="1"/>
    <row r="562" s="35" customFormat="1"/>
    <row r="563" s="35" customFormat="1"/>
    <row r="564" s="35" customFormat="1"/>
    <row r="565" s="35" customFormat="1"/>
    <row r="566" s="35" customFormat="1"/>
    <row r="567" s="35" customFormat="1"/>
    <row r="568" s="35" customFormat="1"/>
    <row r="569" s="35" customFormat="1"/>
    <row r="570" s="35" customFormat="1"/>
    <row r="571" s="35" customFormat="1"/>
    <row r="572" s="35" customFormat="1"/>
    <row r="573" s="35" customFormat="1"/>
    <row r="574" s="35" customFormat="1"/>
    <row r="575" s="35" customFormat="1"/>
    <row r="576" s="35" customFormat="1"/>
    <row r="577" s="35" customFormat="1"/>
    <row r="578" s="35" customFormat="1"/>
    <row r="579" s="35" customFormat="1"/>
    <row r="580" s="35" customFormat="1"/>
    <row r="581" s="35" customFormat="1"/>
    <row r="582" s="35" customFormat="1"/>
    <row r="583" s="35" customFormat="1"/>
    <row r="584" s="35" customFormat="1"/>
    <row r="585" s="35" customFormat="1"/>
    <row r="586" s="35" customFormat="1"/>
    <row r="587" s="35" customFormat="1"/>
    <row r="588" s="35" customFormat="1"/>
    <row r="589" s="35" customFormat="1"/>
    <row r="590" s="35" customFormat="1"/>
    <row r="591" s="35" customFormat="1"/>
    <row r="592" s="35" customFormat="1"/>
    <row r="593" s="35" customFormat="1"/>
    <row r="594" s="35" customFormat="1"/>
    <row r="595" s="35" customFormat="1"/>
    <row r="596" s="35" customFormat="1"/>
    <row r="597" s="35" customFormat="1"/>
    <row r="598" s="35" customFormat="1"/>
    <row r="599" s="35" customFormat="1"/>
    <row r="600" s="35" customFormat="1"/>
    <row r="601" s="35" customFormat="1"/>
    <row r="602" s="35" customFormat="1"/>
    <row r="603" s="35" customFormat="1"/>
    <row r="604" s="35" customFormat="1"/>
    <row r="605" s="35" customFormat="1"/>
    <row r="606" s="35" customFormat="1"/>
    <row r="607" s="35" customFormat="1"/>
    <row r="608" s="35" customFormat="1"/>
    <row r="609" s="35" customFormat="1"/>
    <row r="610" s="35" customFormat="1"/>
    <row r="611" s="35" customFormat="1"/>
    <row r="612" s="35" customFormat="1"/>
    <row r="613" s="35" customFormat="1"/>
    <row r="614" s="35" customFormat="1"/>
    <row r="615" s="35" customFormat="1"/>
    <row r="616" s="35" customFormat="1"/>
    <row r="617" s="35" customFormat="1"/>
    <row r="618" s="35" customFormat="1"/>
    <row r="619" s="35" customFormat="1"/>
    <row r="620" s="35" customFormat="1"/>
    <row r="621" s="35" customFormat="1"/>
    <row r="622" s="35" customFormat="1"/>
    <row r="623" s="35" customFormat="1"/>
    <row r="624" s="35" customFormat="1"/>
    <row r="625" s="35" customFormat="1"/>
    <row r="626" s="35" customFormat="1"/>
    <row r="627" s="35" customFormat="1"/>
    <row r="628" s="35" customFormat="1"/>
    <row r="629" s="35" customFormat="1"/>
    <row r="630" s="35" customFormat="1"/>
    <row r="631" s="35" customFormat="1"/>
    <row r="632" s="35" customFormat="1"/>
    <row r="633" s="35" customFormat="1"/>
    <row r="634" s="35" customFormat="1"/>
    <row r="635" s="35" customFormat="1"/>
    <row r="636" s="35" customFormat="1"/>
    <row r="637" s="35" customFormat="1"/>
    <row r="638" s="35" customFormat="1"/>
    <row r="639" s="35" customFormat="1"/>
    <row r="640" s="35" customFormat="1"/>
    <row r="641" s="35" customFormat="1"/>
    <row r="642" s="35" customFormat="1"/>
    <row r="643" s="35" customFormat="1"/>
    <row r="644" s="35" customFormat="1"/>
    <row r="645" s="35" customFormat="1"/>
    <row r="646" s="35" customFormat="1"/>
    <row r="647" s="35" customFormat="1"/>
    <row r="648" s="35" customFormat="1"/>
    <row r="649" s="35" customFormat="1"/>
    <row r="650" s="35" customFormat="1"/>
    <row r="651" s="35" customFormat="1"/>
    <row r="652" s="35" customFormat="1"/>
    <row r="653" s="35" customFormat="1"/>
    <row r="654" s="35" customFormat="1"/>
    <row r="655" s="35" customFormat="1"/>
    <row r="656" s="35" customFormat="1"/>
    <row r="657" s="35" customFormat="1"/>
    <row r="658" s="35" customFormat="1"/>
    <row r="659" s="35" customFormat="1"/>
    <row r="660" s="35" customFormat="1"/>
    <row r="661" s="35" customFormat="1"/>
    <row r="662" s="35" customFormat="1"/>
    <row r="663" s="35" customFormat="1"/>
    <row r="664" s="35" customFormat="1"/>
    <row r="665" s="35" customFormat="1"/>
    <row r="666" s="35" customFormat="1"/>
    <row r="667" s="35" customFormat="1"/>
    <row r="668" s="35" customFormat="1"/>
    <row r="669" s="35" customFormat="1"/>
    <row r="670" s="35" customFormat="1"/>
    <row r="671" s="35" customFormat="1"/>
    <row r="672" s="35" customFormat="1"/>
    <row r="673" s="35" customFormat="1"/>
    <row r="674" s="35" customFormat="1"/>
    <row r="675" s="35" customFormat="1"/>
    <row r="676" s="35" customFormat="1"/>
    <row r="677" s="35" customFormat="1"/>
    <row r="678" s="35" customFormat="1"/>
    <row r="679" s="35" customFormat="1"/>
    <row r="680" s="35" customFormat="1"/>
    <row r="681" s="35" customFormat="1"/>
    <row r="682" s="35" customFormat="1"/>
    <row r="683" s="35" customFormat="1"/>
    <row r="684" s="35" customFormat="1"/>
    <row r="685" s="35" customFormat="1"/>
    <row r="686" s="35" customFormat="1"/>
    <row r="687" s="35" customFormat="1"/>
    <row r="688" s="35" customFormat="1"/>
    <row r="689" s="35" customFormat="1"/>
    <row r="690" s="35" customFormat="1"/>
    <row r="691" s="35" customFormat="1"/>
    <row r="692" s="35" customFormat="1"/>
    <row r="693" s="35" customFormat="1"/>
    <row r="694" s="35" customFormat="1"/>
    <row r="695" s="35" customFormat="1"/>
    <row r="696" s="35" customFormat="1"/>
    <row r="697" s="35" customFormat="1"/>
    <row r="698" s="35" customFormat="1"/>
    <row r="699" s="35" customFormat="1"/>
    <row r="700" s="35" customFormat="1"/>
    <row r="701" s="35" customFormat="1"/>
    <row r="702" s="35" customFormat="1"/>
    <row r="703" s="35" customFormat="1"/>
    <row r="704" s="35" customFormat="1"/>
    <row r="705" spans="30:30" s="35" customFormat="1"/>
    <row r="706" spans="30:30" s="35" customFormat="1"/>
    <row r="707" spans="30:30" s="35" customFormat="1"/>
    <row r="708" spans="30:30" s="35" customFormat="1"/>
    <row r="709" spans="30:30" s="35" customFormat="1"/>
    <row r="710" spans="30:30" s="35" customFormat="1"/>
    <row r="711" spans="30:30" s="35" customFormat="1"/>
    <row r="712" spans="30:30" s="35" customFormat="1"/>
    <row r="713" spans="30:30" s="35" customFormat="1"/>
    <row r="714" spans="30:30">
      <c r="AD714" s="35"/>
    </row>
  </sheetData>
  <sheetProtection password="A237" sheet="1" objects="1" scenarios="1" selectLockedCells="1" autoFilter="0" pivotTables="0"/>
  <mergeCells count="30">
    <mergeCell ref="AS20:AT20"/>
    <mergeCell ref="AR16:AS16"/>
    <mergeCell ref="AM12:AN12"/>
    <mergeCell ref="C7:C19"/>
    <mergeCell ref="AT3:AX3"/>
    <mergeCell ref="AJ3:AO3"/>
    <mergeCell ref="AP3:AS3"/>
    <mergeCell ref="AG3:AI3"/>
    <mergeCell ref="AN15:AO15"/>
    <mergeCell ref="AP15:AQ15"/>
    <mergeCell ref="AR15:AS15"/>
    <mergeCell ref="AM10:AN10"/>
    <mergeCell ref="AM11:AN11"/>
    <mergeCell ref="AP16:AQ16"/>
    <mergeCell ref="B1:AY1"/>
    <mergeCell ref="AC3:AF3"/>
    <mergeCell ref="AL18:AM18"/>
    <mergeCell ref="AL19:AM19"/>
    <mergeCell ref="AN18:AO18"/>
    <mergeCell ref="AN19:AO19"/>
    <mergeCell ref="AS18:AT18"/>
    <mergeCell ref="AS19:AT19"/>
    <mergeCell ref="AG13:AS13"/>
    <mergeCell ref="AG9:AN9"/>
    <mergeCell ref="AG17:AT17"/>
    <mergeCell ref="AL14:AM14"/>
    <mergeCell ref="AN14:AO14"/>
    <mergeCell ref="AP14:AQ14"/>
    <mergeCell ref="AR14:AS14"/>
    <mergeCell ref="AL15:AM15"/>
  </mergeCells>
  <dataValidations count="4">
    <dataValidation type="list" allowBlank="1" showInputMessage="1" showErrorMessage="1" sqref="AJ5">
      <formula1>$BC$5:$BC$8</formula1>
    </dataValidation>
    <dataValidation type="list" allowBlank="1" showInputMessage="1" showErrorMessage="1" sqref="AQ5">
      <formula1>$BB$5:$BB$11</formula1>
    </dataValidation>
    <dataValidation type="list" allowBlank="1" showInputMessage="1" showErrorMessage="1" sqref="AR5">
      <formula1>$BA$5:$BA$7</formula1>
    </dataValidation>
    <dataValidation type="list" allowBlank="1" showInputMessage="1" showErrorMessage="1" sqref="AT5">
      <formula1>$BD$5:$BD$8</formula1>
    </dataValidation>
  </dataValidations>
  <pageMargins left="0.7" right="0.7" top="0.75" bottom="0.75" header="0.3" footer="0.3"/>
  <pageSetup paperSize="195" orientation="portrait" horizontalDpi="1200" verticalDpi="120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X78"/>
  <sheetViews>
    <sheetView workbookViewId="0">
      <selection activeCell="A29" sqref="A29"/>
    </sheetView>
  </sheetViews>
  <sheetFormatPr baseColWidth="10" defaultRowHeight="15"/>
  <sheetData>
    <row r="1" spans="1:24" ht="24" thickTop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5" t="s">
        <v>19</v>
      </c>
      <c r="U1" s="5" t="s">
        <v>20</v>
      </c>
      <c r="V1" s="6" t="s">
        <v>21</v>
      </c>
      <c r="W1" s="7" t="s">
        <v>22</v>
      </c>
      <c r="X1" s="6" t="s">
        <v>23</v>
      </c>
    </row>
    <row r="2" spans="1:24" ht="15.75" thickTop="1">
      <c r="A2" s="8" t="s">
        <v>24</v>
      </c>
      <c r="B2" s="9">
        <v>80</v>
      </c>
      <c r="C2" s="9">
        <v>46</v>
      </c>
      <c r="D2" s="9">
        <v>3.8</v>
      </c>
      <c r="E2" s="9">
        <v>5.2</v>
      </c>
      <c r="F2" s="9">
        <v>5</v>
      </c>
      <c r="G2" s="9">
        <v>20.100000000000001</v>
      </c>
      <c r="H2" s="9">
        <v>6</v>
      </c>
      <c r="I2" s="9">
        <v>0.32800000000000001</v>
      </c>
      <c r="J2" s="9">
        <v>54.8</v>
      </c>
      <c r="K2" s="9">
        <v>30.4</v>
      </c>
      <c r="L2" s="10">
        <v>48000</v>
      </c>
      <c r="M2" s="9">
        <v>764</v>
      </c>
      <c r="N2" s="11">
        <v>7000</v>
      </c>
      <c r="O2" s="11">
        <v>800000</v>
      </c>
      <c r="P2" s="9">
        <v>20000</v>
      </c>
      <c r="Q2" s="11">
        <v>23200</v>
      </c>
      <c r="R2" s="9">
        <v>32.4</v>
      </c>
      <c r="S2" s="9">
        <v>357</v>
      </c>
      <c r="T2" s="11">
        <v>85000</v>
      </c>
      <c r="U2" s="11">
        <v>3690</v>
      </c>
      <c r="V2" s="11">
        <v>5800</v>
      </c>
      <c r="W2" s="9">
        <v>10.5</v>
      </c>
      <c r="X2" s="9">
        <v>1</v>
      </c>
    </row>
    <row r="3" spans="1:24">
      <c r="A3" s="12" t="s">
        <v>25</v>
      </c>
      <c r="B3" s="13">
        <v>100</v>
      </c>
      <c r="C3" s="13">
        <v>55</v>
      </c>
      <c r="D3" s="13">
        <v>4.0999999999999996</v>
      </c>
      <c r="E3" s="13">
        <v>5.7</v>
      </c>
      <c r="F3" s="13">
        <v>7</v>
      </c>
      <c r="G3" s="13">
        <v>23.7</v>
      </c>
      <c r="H3" s="13">
        <v>8.1</v>
      </c>
      <c r="I3" s="13">
        <v>0.4</v>
      </c>
      <c r="J3" s="13">
        <v>49.5</v>
      </c>
      <c r="K3" s="13">
        <v>38.200000000000003</v>
      </c>
      <c r="L3" s="14">
        <v>101000</v>
      </c>
      <c r="M3" s="13">
        <v>1030</v>
      </c>
      <c r="N3" s="15">
        <v>12000</v>
      </c>
      <c r="O3" s="15">
        <v>1710000</v>
      </c>
      <c r="P3" s="13">
        <v>34200</v>
      </c>
      <c r="Q3" s="15">
        <v>39400</v>
      </c>
      <c r="R3" s="13">
        <v>40.700000000000003</v>
      </c>
      <c r="S3" s="13">
        <v>506</v>
      </c>
      <c r="T3" s="15">
        <v>159000</v>
      </c>
      <c r="U3" s="15">
        <v>5790</v>
      </c>
      <c r="V3" s="15">
        <v>9200</v>
      </c>
      <c r="W3" s="13">
        <v>12.4</v>
      </c>
      <c r="X3" s="9">
        <v>1</v>
      </c>
    </row>
    <row r="4" spans="1:24">
      <c r="A4" s="12" t="s">
        <v>26</v>
      </c>
      <c r="B4" s="13">
        <v>120</v>
      </c>
      <c r="C4" s="13">
        <v>64</v>
      </c>
      <c r="D4" s="13">
        <v>4.4000000000000004</v>
      </c>
      <c r="E4" s="13">
        <v>6.3</v>
      </c>
      <c r="F4" s="13">
        <v>7</v>
      </c>
      <c r="G4" s="13">
        <v>25.2</v>
      </c>
      <c r="H4" s="13">
        <v>10.4</v>
      </c>
      <c r="I4" s="13">
        <v>0.47499999999999998</v>
      </c>
      <c r="J4" s="13">
        <v>45.6</v>
      </c>
      <c r="K4" s="13">
        <v>46.1</v>
      </c>
      <c r="L4" s="14">
        <v>189000</v>
      </c>
      <c r="M4" s="13">
        <v>1320</v>
      </c>
      <c r="N4" s="15">
        <v>17400</v>
      </c>
      <c r="O4" s="15">
        <v>3180000</v>
      </c>
      <c r="P4" s="13">
        <v>53000</v>
      </c>
      <c r="Q4" s="15">
        <v>60800</v>
      </c>
      <c r="R4" s="13">
        <v>49</v>
      </c>
      <c r="S4" s="13">
        <v>630</v>
      </c>
      <c r="T4" s="15">
        <v>277000</v>
      </c>
      <c r="U4" s="15">
        <v>8650</v>
      </c>
      <c r="V4" s="15">
        <v>13600</v>
      </c>
      <c r="W4" s="13">
        <v>14.5</v>
      </c>
      <c r="X4" s="9">
        <v>1</v>
      </c>
    </row>
    <row r="5" spans="1:24">
      <c r="A5" s="12" t="s">
        <v>27</v>
      </c>
      <c r="B5" s="13">
        <v>140</v>
      </c>
      <c r="C5" s="13">
        <v>73</v>
      </c>
      <c r="D5" s="13">
        <v>4.7</v>
      </c>
      <c r="E5" s="13">
        <v>6.9</v>
      </c>
      <c r="F5" s="13">
        <v>7</v>
      </c>
      <c r="G5" s="13">
        <v>26.7</v>
      </c>
      <c r="H5" s="13">
        <v>12.9</v>
      </c>
      <c r="I5" s="13">
        <v>0.55100000000000005</v>
      </c>
      <c r="J5" s="13">
        <v>42.6</v>
      </c>
      <c r="K5" s="13">
        <v>53.9</v>
      </c>
      <c r="L5" s="14">
        <v>322000</v>
      </c>
      <c r="M5" s="13">
        <v>1640</v>
      </c>
      <c r="N5" s="15">
        <v>24500</v>
      </c>
      <c r="O5" s="15">
        <v>5410000</v>
      </c>
      <c r="P5" s="13">
        <v>77300</v>
      </c>
      <c r="Q5" s="15">
        <v>88400</v>
      </c>
      <c r="R5" s="13">
        <v>57.4</v>
      </c>
      <c r="S5" s="13">
        <v>762</v>
      </c>
      <c r="T5" s="15">
        <v>449000</v>
      </c>
      <c r="U5" s="15">
        <v>12300</v>
      </c>
      <c r="V5" s="15">
        <v>19200</v>
      </c>
      <c r="W5" s="13">
        <v>16.5</v>
      </c>
      <c r="X5" s="9">
        <v>1</v>
      </c>
    </row>
    <row r="6" spans="1:24">
      <c r="A6" s="12" t="s">
        <v>28</v>
      </c>
      <c r="B6" s="13">
        <v>160</v>
      </c>
      <c r="C6" s="13">
        <v>82</v>
      </c>
      <c r="D6" s="13">
        <v>5</v>
      </c>
      <c r="E6" s="13">
        <v>7.4</v>
      </c>
      <c r="F6" s="13">
        <v>9</v>
      </c>
      <c r="G6" s="13">
        <v>30.3</v>
      </c>
      <c r="H6" s="13">
        <v>15.8</v>
      </c>
      <c r="I6" s="13">
        <v>0.623</v>
      </c>
      <c r="J6" s="13">
        <v>39.4</v>
      </c>
      <c r="K6" s="13">
        <v>69.599999999999994</v>
      </c>
      <c r="L6" s="14">
        <v>532000</v>
      </c>
      <c r="M6" s="13">
        <v>2010</v>
      </c>
      <c r="N6" s="15">
        <v>36000</v>
      </c>
      <c r="O6" s="15">
        <v>8690000</v>
      </c>
      <c r="P6" s="13">
        <v>109000</v>
      </c>
      <c r="Q6" s="15">
        <v>124000</v>
      </c>
      <c r="R6" s="13">
        <v>65.8</v>
      </c>
      <c r="S6" s="13">
        <v>967</v>
      </c>
      <c r="T6" s="15">
        <v>683000</v>
      </c>
      <c r="U6" s="15">
        <v>16700</v>
      </c>
      <c r="V6" s="15">
        <v>26100</v>
      </c>
      <c r="W6" s="13">
        <v>18.399999999999999</v>
      </c>
      <c r="X6" s="9">
        <v>1</v>
      </c>
    </row>
    <row r="7" spans="1:24">
      <c r="A7" s="12" t="s">
        <v>29</v>
      </c>
      <c r="B7" s="13">
        <v>180</v>
      </c>
      <c r="C7" s="13">
        <v>91</v>
      </c>
      <c r="D7" s="13">
        <v>5.3</v>
      </c>
      <c r="E7" s="13">
        <v>8</v>
      </c>
      <c r="F7" s="13">
        <v>9</v>
      </c>
      <c r="G7" s="13">
        <v>31.8</v>
      </c>
      <c r="H7" s="13">
        <v>18.8</v>
      </c>
      <c r="I7" s="13">
        <v>0.69799999999999995</v>
      </c>
      <c r="J7" s="13">
        <v>37.1</v>
      </c>
      <c r="K7" s="13">
        <v>69.599999999999994</v>
      </c>
      <c r="L7" s="14">
        <v>807000</v>
      </c>
      <c r="M7" s="13">
        <v>2390</v>
      </c>
      <c r="N7" s="15">
        <v>47900</v>
      </c>
      <c r="O7" s="15">
        <v>13200000</v>
      </c>
      <c r="P7" s="13">
        <v>146000</v>
      </c>
      <c r="Q7" s="15">
        <v>166000</v>
      </c>
      <c r="R7" s="13">
        <v>74.2</v>
      </c>
      <c r="S7" s="13">
        <v>1120</v>
      </c>
      <c r="T7" s="15">
        <v>1010000</v>
      </c>
      <c r="U7" s="15">
        <v>22200</v>
      </c>
      <c r="V7" s="15">
        <v>34600</v>
      </c>
      <c r="W7" s="13">
        <v>20.5</v>
      </c>
      <c r="X7" s="9">
        <v>1</v>
      </c>
    </row>
    <row r="8" spans="1:24">
      <c r="A8" s="12" t="s">
        <v>30</v>
      </c>
      <c r="B8" s="13">
        <v>200</v>
      </c>
      <c r="C8" s="13">
        <v>100</v>
      </c>
      <c r="D8" s="13">
        <v>5.6</v>
      </c>
      <c r="E8" s="13">
        <v>8.5</v>
      </c>
      <c r="F8" s="13">
        <v>12</v>
      </c>
      <c r="G8" s="13">
        <v>36.700000000000003</v>
      </c>
      <c r="H8" s="13">
        <v>22.4</v>
      </c>
      <c r="I8" s="13">
        <v>0.76800000000000002</v>
      </c>
      <c r="J8" s="13">
        <v>34.299999999999997</v>
      </c>
      <c r="K8" s="13">
        <v>77.099999999999994</v>
      </c>
      <c r="L8" s="14">
        <v>1200000</v>
      </c>
      <c r="M8" s="13">
        <v>2850</v>
      </c>
      <c r="N8" s="15">
        <v>69800</v>
      </c>
      <c r="O8" s="15">
        <v>19400000</v>
      </c>
      <c r="P8" s="13">
        <v>194000</v>
      </c>
      <c r="Q8" s="15">
        <v>220000</v>
      </c>
      <c r="R8" s="13">
        <v>82.6</v>
      </c>
      <c r="S8" s="13">
        <v>1400</v>
      </c>
      <c r="T8" s="15">
        <v>1420000</v>
      </c>
      <c r="U8" s="15">
        <v>28500</v>
      </c>
      <c r="V8" s="15">
        <v>44700</v>
      </c>
      <c r="W8" s="13">
        <v>22.4</v>
      </c>
      <c r="X8" s="9">
        <v>1</v>
      </c>
    </row>
    <row r="9" spans="1:24">
      <c r="A9" s="12" t="s">
        <v>31</v>
      </c>
      <c r="B9" s="13">
        <v>220</v>
      </c>
      <c r="C9" s="13">
        <v>110</v>
      </c>
      <c r="D9" s="13">
        <v>5.9</v>
      </c>
      <c r="E9" s="13">
        <v>9.1999999999999993</v>
      </c>
      <c r="F9" s="13">
        <v>12</v>
      </c>
      <c r="G9" s="13">
        <v>38.4</v>
      </c>
      <c r="H9" s="13">
        <v>26.2</v>
      </c>
      <c r="I9" s="13">
        <v>0.84799999999999998</v>
      </c>
      <c r="J9" s="13">
        <v>32.4</v>
      </c>
      <c r="K9" s="13">
        <v>85.6</v>
      </c>
      <c r="L9" s="14">
        <v>1600000</v>
      </c>
      <c r="M9" s="13">
        <v>3340</v>
      </c>
      <c r="N9" s="15">
        <v>90700</v>
      </c>
      <c r="O9" s="15">
        <v>27700000</v>
      </c>
      <c r="P9" s="13">
        <v>252000</v>
      </c>
      <c r="Q9" s="15">
        <v>286000</v>
      </c>
      <c r="R9" s="13">
        <v>91.1</v>
      </c>
      <c r="S9" s="13">
        <v>1590</v>
      </c>
      <c r="T9" s="15">
        <v>2049999.9999999998</v>
      </c>
      <c r="U9" s="15">
        <v>37300</v>
      </c>
      <c r="V9" s="15">
        <v>58000</v>
      </c>
      <c r="W9" s="13">
        <v>24.8</v>
      </c>
      <c r="X9" s="9">
        <v>1</v>
      </c>
    </row>
    <row r="10" spans="1:24">
      <c r="A10" s="12" t="s">
        <v>32</v>
      </c>
      <c r="B10" s="13">
        <v>240</v>
      </c>
      <c r="C10" s="13">
        <v>120</v>
      </c>
      <c r="D10" s="13">
        <v>6.2</v>
      </c>
      <c r="E10" s="13">
        <v>9.8000000000000007</v>
      </c>
      <c r="F10" s="13">
        <v>15</v>
      </c>
      <c r="G10" s="13">
        <v>43.4</v>
      </c>
      <c r="H10" s="13">
        <v>30.7</v>
      </c>
      <c r="I10" s="13">
        <v>0.92200000000000004</v>
      </c>
      <c r="J10" s="13">
        <v>30</v>
      </c>
      <c r="K10" s="13">
        <v>93.6</v>
      </c>
      <c r="L10" s="14">
        <v>2320000</v>
      </c>
      <c r="M10" s="13">
        <v>3910</v>
      </c>
      <c r="N10" s="15">
        <v>128800.00000000001</v>
      </c>
      <c r="O10" s="15">
        <v>38900000</v>
      </c>
      <c r="P10" s="13">
        <v>324000</v>
      </c>
      <c r="Q10" s="15">
        <v>366000</v>
      </c>
      <c r="R10" s="13">
        <v>99.7</v>
      </c>
      <c r="S10" s="13">
        <v>1910</v>
      </c>
      <c r="T10" s="15">
        <v>2840000</v>
      </c>
      <c r="U10" s="15">
        <v>47300</v>
      </c>
      <c r="V10" s="15">
        <v>74000</v>
      </c>
      <c r="W10" s="13">
        <v>26.9</v>
      </c>
      <c r="X10" s="9">
        <v>1</v>
      </c>
    </row>
    <row r="11" spans="1:24">
      <c r="A11" s="12" t="s">
        <v>33</v>
      </c>
      <c r="B11" s="13">
        <v>270</v>
      </c>
      <c r="C11" s="13">
        <v>135</v>
      </c>
      <c r="D11" s="13">
        <v>6.6</v>
      </c>
      <c r="E11" s="13">
        <v>10.199999999999999</v>
      </c>
      <c r="F11" s="13">
        <v>15</v>
      </c>
      <c r="G11" s="13">
        <v>44.6</v>
      </c>
      <c r="H11" s="13">
        <v>36.1</v>
      </c>
      <c r="I11" s="13">
        <v>1.04</v>
      </c>
      <c r="J11" s="13">
        <v>28.8</v>
      </c>
      <c r="K11" s="13">
        <v>105</v>
      </c>
      <c r="L11" s="14">
        <v>2430000</v>
      </c>
      <c r="M11" s="13">
        <v>4590</v>
      </c>
      <c r="N11" s="15">
        <v>159400</v>
      </c>
      <c r="O11" s="15">
        <v>57900000</v>
      </c>
      <c r="P11" s="13">
        <v>429000</v>
      </c>
      <c r="Q11" s="15">
        <v>484000</v>
      </c>
      <c r="R11" s="13">
        <v>112</v>
      </c>
      <c r="S11" s="13">
        <v>2210</v>
      </c>
      <c r="T11" s="15">
        <v>4200000</v>
      </c>
      <c r="U11" s="15">
        <v>62200</v>
      </c>
      <c r="V11" s="15">
        <v>97000</v>
      </c>
      <c r="W11" s="13">
        <v>30.2</v>
      </c>
      <c r="X11" s="9">
        <v>1</v>
      </c>
    </row>
    <row r="12" spans="1:24">
      <c r="A12" s="12" t="s">
        <v>34</v>
      </c>
      <c r="B12" s="13">
        <v>300</v>
      </c>
      <c r="C12" s="13">
        <v>150</v>
      </c>
      <c r="D12" s="13">
        <v>7.1</v>
      </c>
      <c r="E12" s="13">
        <v>10.7</v>
      </c>
      <c r="F12" s="13">
        <v>15</v>
      </c>
      <c r="G12" s="13">
        <v>46.1</v>
      </c>
      <c r="H12" s="13">
        <v>42.2</v>
      </c>
      <c r="I12" s="13">
        <v>1.1599999999999999</v>
      </c>
      <c r="J12" s="13">
        <v>27.5</v>
      </c>
      <c r="K12" s="13">
        <v>116</v>
      </c>
      <c r="L12" s="14">
        <v>5140000</v>
      </c>
      <c r="M12" s="13">
        <v>5380</v>
      </c>
      <c r="N12" s="15">
        <v>201200</v>
      </c>
      <c r="O12" s="15">
        <v>83600000</v>
      </c>
      <c r="P12" s="13">
        <v>557000</v>
      </c>
      <c r="Q12" s="15">
        <v>628000</v>
      </c>
      <c r="R12" s="13">
        <v>125</v>
      </c>
      <c r="S12" s="13">
        <v>2570</v>
      </c>
      <c r="T12" s="15">
        <v>6040000</v>
      </c>
      <c r="U12" s="15">
        <v>80500</v>
      </c>
      <c r="V12" s="15">
        <v>125000</v>
      </c>
      <c r="W12" s="13">
        <v>33.5</v>
      </c>
      <c r="X12" s="9">
        <v>1</v>
      </c>
    </row>
    <row r="13" spans="1:24">
      <c r="A13" s="12" t="s">
        <v>35</v>
      </c>
      <c r="B13" s="13">
        <v>330</v>
      </c>
      <c r="C13" s="13">
        <v>160</v>
      </c>
      <c r="D13" s="13">
        <v>7.5</v>
      </c>
      <c r="E13" s="13">
        <v>11.5</v>
      </c>
      <c r="F13" s="13">
        <v>18</v>
      </c>
      <c r="G13" s="13">
        <v>51.6</v>
      </c>
      <c r="H13" s="13">
        <v>49.1</v>
      </c>
      <c r="I13" s="13">
        <v>1.25</v>
      </c>
      <c r="J13" s="13">
        <v>25.5</v>
      </c>
      <c r="K13" s="13">
        <v>128</v>
      </c>
      <c r="L13" s="14">
        <v>7210000</v>
      </c>
      <c r="M13" s="13">
        <v>6260</v>
      </c>
      <c r="N13" s="15">
        <v>281500</v>
      </c>
      <c r="O13" s="15">
        <v>118000000</v>
      </c>
      <c r="P13" s="13">
        <v>713000</v>
      </c>
      <c r="Q13" s="15">
        <v>804000</v>
      </c>
      <c r="R13" s="13">
        <v>137</v>
      </c>
      <c r="S13" s="13">
        <v>3080</v>
      </c>
      <c r="T13" s="15">
        <v>7880000</v>
      </c>
      <c r="U13" s="15">
        <v>98500</v>
      </c>
      <c r="V13" s="15">
        <v>154000</v>
      </c>
      <c r="W13" s="13">
        <v>35.5</v>
      </c>
      <c r="X13" s="9">
        <v>1</v>
      </c>
    </row>
    <row r="14" spans="1:24">
      <c r="A14" s="12" t="s">
        <v>36</v>
      </c>
      <c r="B14" s="13">
        <v>360</v>
      </c>
      <c r="C14" s="13">
        <v>170</v>
      </c>
      <c r="D14" s="13">
        <v>8</v>
      </c>
      <c r="E14" s="13">
        <v>12.7</v>
      </c>
      <c r="F14" s="13">
        <v>18</v>
      </c>
      <c r="G14" s="13">
        <v>50.5</v>
      </c>
      <c r="H14" s="13">
        <v>57.1</v>
      </c>
      <c r="I14" s="13">
        <v>1.35</v>
      </c>
      <c r="J14" s="13">
        <v>23.6</v>
      </c>
      <c r="K14" s="13">
        <v>140</v>
      </c>
      <c r="L14" s="14">
        <v>9790000</v>
      </c>
      <c r="M14" s="13">
        <v>7270</v>
      </c>
      <c r="N14" s="15">
        <v>373200</v>
      </c>
      <c r="O14" s="15">
        <v>163000000</v>
      </c>
      <c r="P14" s="13">
        <v>904000</v>
      </c>
      <c r="Q14" s="15">
        <v>1020000</v>
      </c>
      <c r="R14" s="13">
        <v>150</v>
      </c>
      <c r="S14" s="13">
        <v>3510</v>
      </c>
      <c r="T14" s="15">
        <v>10400000</v>
      </c>
      <c r="U14" s="15">
        <v>123000</v>
      </c>
      <c r="V14" s="15">
        <v>191000</v>
      </c>
      <c r="W14" s="13">
        <v>37.9</v>
      </c>
      <c r="X14" s="9">
        <v>1</v>
      </c>
    </row>
    <row r="15" spans="1:24">
      <c r="A15" s="12" t="s">
        <v>37</v>
      </c>
      <c r="B15" s="13">
        <v>400</v>
      </c>
      <c r="C15" s="13">
        <v>180</v>
      </c>
      <c r="D15" s="13">
        <v>8.6</v>
      </c>
      <c r="E15" s="13">
        <v>13.5</v>
      </c>
      <c r="F15" s="13">
        <v>21</v>
      </c>
      <c r="G15" s="13">
        <v>60.4</v>
      </c>
      <c r="H15" s="13">
        <v>66.3</v>
      </c>
      <c r="I15" s="13">
        <v>1.47</v>
      </c>
      <c r="J15" s="13">
        <v>22.2</v>
      </c>
      <c r="K15" s="13">
        <v>154</v>
      </c>
      <c r="L15" s="14">
        <v>14400000</v>
      </c>
      <c r="M15" s="13">
        <v>8450</v>
      </c>
      <c r="N15" s="15">
        <v>510800</v>
      </c>
      <c r="O15" s="15">
        <v>231000000</v>
      </c>
      <c r="P15" s="13">
        <v>1160000</v>
      </c>
      <c r="Q15" s="15">
        <v>1310000</v>
      </c>
      <c r="R15" s="13">
        <v>165</v>
      </c>
      <c r="S15" s="13">
        <v>4270</v>
      </c>
      <c r="T15" s="15">
        <v>13200000</v>
      </c>
      <c r="U15" s="15">
        <v>146000</v>
      </c>
      <c r="V15" s="15">
        <v>229000</v>
      </c>
      <c r="W15" s="13">
        <v>39.5</v>
      </c>
      <c r="X15" s="9">
        <v>1</v>
      </c>
    </row>
    <row r="16" spans="1:24">
      <c r="A16" s="12" t="s">
        <v>38</v>
      </c>
      <c r="B16" s="13">
        <v>450</v>
      </c>
      <c r="C16" s="13">
        <v>190</v>
      </c>
      <c r="D16" s="13">
        <v>9.4</v>
      </c>
      <c r="E16" s="13">
        <v>14.6</v>
      </c>
      <c r="F16" s="13">
        <v>21</v>
      </c>
      <c r="G16" s="13">
        <v>63.2</v>
      </c>
      <c r="H16" s="13">
        <v>77.599999999999994</v>
      </c>
      <c r="I16" s="13">
        <v>1.61</v>
      </c>
      <c r="J16" s="13">
        <v>20.7</v>
      </c>
      <c r="K16" s="13">
        <v>172</v>
      </c>
      <c r="L16" s="14">
        <v>22200000</v>
      </c>
      <c r="M16" s="13">
        <v>9880</v>
      </c>
      <c r="N16" s="15">
        <v>668700</v>
      </c>
      <c r="O16" s="15">
        <v>337000000</v>
      </c>
      <c r="P16" s="13">
        <v>1500000</v>
      </c>
      <c r="Q16" s="15">
        <v>1700000</v>
      </c>
      <c r="R16" s="13">
        <v>185</v>
      </c>
      <c r="S16" s="13">
        <v>5080</v>
      </c>
      <c r="T16" s="15">
        <v>16800000</v>
      </c>
      <c r="U16" s="15">
        <v>176000</v>
      </c>
      <c r="V16" s="15">
        <v>275000</v>
      </c>
      <c r="W16" s="13">
        <v>41.2</v>
      </c>
      <c r="X16" s="9">
        <v>1</v>
      </c>
    </row>
    <row r="17" spans="1:24">
      <c r="A17" s="12" t="s">
        <v>39</v>
      </c>
      <c r="B17" s="13">
        <v>500</v>
      </c>
      <c r="C17" s="13">
        <v>200</v>
      </c>
      <c r="D17" s="13">
        <v>10.199999999999999</v>
      </c>
      <c r="E17" s="13">
        <v>16</v>
      </c>
      <c r="F17" s="13">
        <v>21</v>
      </c>
      <c r="G17" s="13">
        <v>66.8</v>
      </c>
      <c r="H17" s="13">
        <v>90.7</v>
      </c>
      <c r="I17" s="13">
        <v>1.74</v>
      </c>
      <c r="J17" s="13">
        <v>19.2</v>
      </c>
      <c r="K17" s="13">
        <v>189</v>
      </c>
      <c r="L17" s="14">
        <v>32400000</v>
      </c>
      <c r="M17" s="13">
        <v>11600</v>
      </c>
      <c r="N17" s="15">
        <v>892900.00000000012</v>
      </c>
      <c r="O17" s="15">
        <v>482000000</v>
      </c>
      <c r="P17" s="13">
        <v>1930000</v>
      </c>
      <c r="Q17" s="15">
        <v>2200000</v>
      </c>
      <c r="R17" s="13">
        <v>204</v>
      </c>
      <c r="S17" s="13">
        <v>6040</v>
      </c>
      <c r="T17" s="15">
        <v>21400000</v>
      </c>
      <c r="U17" s="15">
        <v>214000</v>
      </c>
      <c r="V17" s="15">
        <v>336000</v>
      </c>
      <c r="W17" s="13">
        <v>43.1</v>
      </c>
      <c r="X17" s="9">
        <v>1</v>
      </c>
    </row>
    <row r="18" spans="1:24">
      <c r="A18" s="12" t="s">
        <v>40</v>
      </c>
      <c r="B18" s="13">
        <v>550</v>
      </c>
      <c r="C18" s="13">
        <v>210</v>
      </c>
      <c r="D18" s="13">
        <v>11.1</v>
      </c>
      <c r="E18" s="13">
        <v>17.2</v>
      </c>
      <c r="F18" s="13">
        <v>24</v>
      </c>
      <c r="G18" s="13">
        <v>73.599999999999994</v>
      </c>
      <c r="H18" s="13">
        <v>106</v>
      </c>
      <c r="I18" s="13">
        <v>1.88</v>
      </c>
      <c r="J18" s="13">
        <v>17.7</v>
      </c>
      <c r="K18" s="13">
        <v>207</v>
      </c>
      <c r="L18" s="14">
        <v>47200000</v>
      </c>
      <c r="M18" s="13">
        <v>13400</v>
      </c>
      <c r="N18" s="15">
        <v>1232000</v>
      </c>
      <c r="O18" s="15">
        <v>671000000</v>
      </c>
      <c r="P18" s="13">
        <v>2440000</v>
      </c>
      <c r="Q18" s="15">
        <v>2780000</v>
      </c>
      <c r="R18" s="13">
        <v>223</v>
      </c>
      <c r="S18" s="13">
        <v>7190</v>
      </c>
      <c r="T18" s="15">
        <v>26700000</v>
      </c>
      <c r="U18" s="15">
        <v>254000</v>
      </c>
      <c r="V18" s="15">
        <v>401000</v>
      </c>
      <c r="W18" s="13">
        <v>44.5</v>
      </c>
      <c r="X18" s="9">
        <v>1</v>
      </c>
    </row>
    <row r="19" spans="1:24" ht="15.75" thickBot="1">
      <c r="A19" s="16" t="s">
        <v>41</v>
      </c>
      <c r="B19" s="17">
        <v>600</v>
      </c>
      <c r="C19" s="17">
        <v>220</v>
      </c>
      <c r="D19" s="17">
        <v>12</v>
      </c>
      <c r="E19" s="17">
        <v>19</v>
      </c>
      <c r="F19" s="17">
        <v>24</v>
      </c>
      <c r="G19" s="17">
        <v>78.099999999999994</v>
      </c>
      <c r="H19" s="17">
        <v>122</v>
      </c>
      <c r="I19" s="17">
        <v>2.02</v>
      </c>
      <c r="J19" s="17">
        <v>16.600000000000001</v>
      </c>
      <c r="K19" s="17">
        <v>225</v>
      </c>
      <c r="L19" s="18">
        <v>65500000</v>
      </c>
      <c r="M19" s="17">
        <v>15600</v>
      </c>
      <c r="N19" s="19">
        <v>1654000</v>
      </c>
      <c r="O19" s="19">
        <v>921000000</v>
      </c>
      <c r="P19" s="17">
        <v>3070000</v>
      </c>
      <c r="Q19" s="19">
        <v>3520000</v>
      </c>
      <c r="R19" s="17">
        <v>243</v>
      </c>
      <c r="S19" s="17">
        <v>8380</v>
      </c>
      <c r="T19" s="19">
        <v>33900000</v>
      </c>
      <c r="U19" s="19">
        <v>308000</v>
      </c>
      <c r="V19" s="19">
        <v>486000</v>
      </c>
      <c r="W19" s="17">
        <v>46.6</v>
      </c>
      <c r="X19" s="9">
        <v>1</v>
      </c>
    </row>
    <row r="20" spans="1:24" ht="15.75" thickTop="1">
      <c r="A20" s="8" t="s">
        <v>160</v>
      </c>
      <c r="B20" s="9">
        <v>100</v>
      </c>
      <c r="C20" s="9">
        <v>100</v>
      </c>
      <c r="D20" s="9">
        <v>6</v>
      </c>
      <c r="E20" s="9">
        <v>10</v>
      </c>
      <c r="F20" s="9">
        <v>12</v>
      </c>
      <c r="G20" s="9">
        <v>40.1</v>
      </c>
      <c r="H20" s="9">
        <v>20.399999999999999</v>
      </c>
      <c r="I20" s="9">
        <v>0.56699999999999995</v>
      </c>
      <c r="J20" s="9">
        <v>27.8</v>
      </c>
      <c r="K20" s="9">
        <v>40.1</v>
      </c>
      <c r="L20" s="10">
        <v>162000</v>
      </c>
      <c r="M20" s="9">
        <v>2600</v>
      </c>
      <c r="N20" s="11">
        <v>93400</v>
      </c>
      <c r="O20" s="11">
        <v>4520000</v>
      </c>
      <c r="P20" s="9">
        <v>90000</v>
      </c>
      <c r="Q20" s="11">
        <v>104000</v>
      </c>
      <c r="R20" s="9">
        <v>41.6</v>
      </c>
      <c r="S20" s="9">
        <v>900</v>
      </c>
      <c r="T20" s="11">
        <v>1670000</v>
      </c>
      <c r="U20" s="11">
        <v>33000</v>
      </c>
      <c r="V20" s="11">
        <v>51000</v>
      </c>
      <c r="W20" s="9">
        <v>25.3</v>
      </c>
      <c r="X20" s="9">
        <v>1</v>
      </c>
    </row>
    <row r="21" spans="1:24">
      <c r="A21" s="12" t="s">
        <v>161</v>
      </c>
      <c r="B21" s="13">
        <v>120</v>
      </c>
      <c r="C21" s="13">
        <v>120</v>
      </c>
      <c r="D21" s="13">
        <v>6.5</v>
      </c>
      <c r="E21" s="13">
        <v>11</v>
      </c>
      <c r="F21" s="13">
        <v>12</v>
      </c>
      <c r="G21" s="13">
        <v>42.6</v>
      </c>
      <c r="H21" s="13">
        <v>26.7</v>
      </c>
      <c r="I21" s="13">
        <v>0.68600000000000005</v>
      </c>
      <c r="J21" s="13">
        <v>25.7</v>
      </c>
      <c r="K21" s="13">
        <v>48.6</v>
      </c>
      <c r="L21" s="14">
        <v>307000</v>
      </c>
      <c r="M21" s="13">
        <v>3400</v>
      </c>
      <c r="N21" s="15">
        <v>149000</v>
      </c>
      <c r="O21" s="15">
        <v>8640000</v>
      </c>
      <c r="P21" s="13">
        <v>144000</v>
      </c>
      <c r="Q21" s="15">
        <v>165000</v>
      </c>
      <c r="R21" s="13">
        <v>50.4</v>
      </c>
      <c r="S21" s="13">
        <v>1100</v>
      </c>
      <c r="T21" s="15">
        <v>3180000</v>
      </c>
      <c r="U21" s="15">
        <v>53000</v>
      </c>
      <c r="V21" s="15">
        <v>81000</v>
      </c>
      <c r="W21" s="13">
        <v>30.6</v>
      </c>
      <c r="X21" s="9">
        <v>1</v>
      </c>
    </row>
    <row r="22" spans="1:24">
      <c r="A22" s="12" t="s">
        <v>162</v>
      </c>
      <c r="B22" s="13">
        <v>140</v>
      </c>
      <c r="C22" s="13">
        <v>140</v>
      </c>
      <c r="D22" s="13">
        <v>7</v>
      </c>
      <c r="E22" s="13">
        <v>12</v>
      </c>
      <c r="F22" s="13">
        <v>12</v>
      </c>
      <c r="G22" s="13">
        <v>45.1</v>
      </c>
      <c r="H22" s="13">
        <v>33.700000000000003</v>
      </c>
      <c r="I22" s="13">
        <v>0.80500000000000005</v>
      </c>
      <c r="J22" s="13">
        <v>23.9</v>
      </c>
      <c r="K22" s="13">
        <v>57.2</v>
      </c>
      <c r="L22" s="14">
        <v>508000</v>
      </c>
      <c r="M22" s="13">
        <v>4300</v>
      </c>
      <c r="N22" s="15">
        <v>225000</v>
      </c>
      <c r="O22" s="15">
        <v>15100000</v>
      </c>
      <c r="P22" s="13">
        <v>216000</v>
      </c>
      <c r="Q22" s="15">
        <v>246000</v>
      </c>
      <c r="R22" s="13">
        <v>59.3</v>
      </c>
      <c r="S22" s="13">
        <v>1310</v>
      </c>
      <c r="T22" s="15">
        <v>5500000</v>
      </c>
      <c r="U22" s="15">
        <v>79000</v>
      </c>
      <c r="V22" s="15">
        <v>120000</v>
      </c>
      <c r="W22" s="13">
        <v>35.799999999999997</v>
      </c>
      <c r="X22" s="9">
        <v>1</v>
      </c>
    </row>
    <row r="23" spans="1:24">
      <c r="A23" s="12" t="s">
        <v>163</v>
      </c>
      <c r="B23" s="13">
        <v>160</v>
      </c>
      <c r="C23" s="13">
        <v>160</v>
      </c>
      <c r="D23" s="13">
        <v>8</v>
      </c>
      <c r="E23" s="13">
        <v>13</v>
      </c>
      <c r="F23" s="13">
        <v>15</v>
      </c>
      <c r="G23" s="13">
        <v>51.6</v>
      </c>
      <c r="H23" s="13">
        <v>42.6</v>
      </c>
      <c r="I23" s="13">
        <v>0.91800000000000004</v>
      </c>
      <c r="J23" s="13">
        <v>21.5</v>
      </c>
      <c r="K23" s="13">
        <v>65.2</v>
      </c>
      <c r="L23" s="14">
        <v>921000</v>
      </c>
      <c r="M23" s="13">
        <v>5430</v>
      </c>
      <c r="N23" s="15">
        <v>332000</v>
      </c>
      <c r="O23" s="15">
        <v>24900000</v>
      </c>
      <c r="P23" s="13">
        <v>311000</v>
      </c>
      <c r="Q23" s="15">
        <v>354000</v>
      </c>
      <c r="R23" s="13">
        <v>67.8</v>
      </c>
      <c r="S23" s="13">
        <v>1760</v>
      </c>
      <c r="T23" s="15">
        <v>8890000</v>
      </c>
      <c r="U23" s="15">
        <v>111000</v>
      </c>
      <c r="V23" s="15">
        <v>170000</v>
      </c>
      <c r="W23" s="13">
        <v>40.5</v>
      </c>
      <c r="X23" s="9">
        <v>1</v>
      </c>
    </row>
    <row r="24" spans="1:24">
      <c r="A24" s="12" t="s">
        <v>164</v>
      </c>
      <c r="B24" s="13">
        <v>180</v>
      </c>
      <c r="C24" s="13">
        <v>180</v>
      </c>
      <c r="D24" s="13">
        <v>8.5</v>
      </c>
      <c r="E24" s="13">
        <v>14</v>
      </c>
      <c r="F24" s="13">
        <v>15</v>
      </c>
      <c r="G24" s="13">
        <v>54.1</v>
      </c>
      <c r="H24" s="13">
        <v>51.2</v>
      </c>
      <c r="I24" s="13">
        <v>1.04</v>
      </c>
      <c r="J24" s="13">
        <v>20.3</v>
      </c>
      <c r="K24" s="13">
        <v>73.8</v>
      </c>
      <c r="L24" s="14">
        <v>1360000</v>
      </c>
      <c r="M24" s="13">
        <v>6530</v>
      </c>
      <c r="N24" s="15">
        <v>465000</v>
      </c>
      <c r="O24" s="15">
        <v>38300000</v>
      </c>
      <c r="P24" s="13">
        <v>426000</v>
      </c>
      <c r="Q24" s="15">
        <v>482000</v>
      </c>
      <c r="R24" s="13">
        <v>76.599999999999994</v>
      </c>
      <c r="S24" s="13">
        <v>2030</v>
      </c>
      <c r="T24" s="15">
        <v>13600000</v>
      </c>
      <c r="U24" s="15">
        <v>151000</v>
      </c>
      <c r="V24" s="15">
        <v>231000</v>
      </c>
      <c r="W24" s="13">
        <v>45.7</v>
      </c>
      <c r="X24" s="9">
        <v>1</v>
      </c>
    </row>
    <row r="25" spans="1:24">
      <c r="A25" s="12" t="s">
        <v>165</v>
      </c>
      <c r="B25" s="13">
        <v>200</v>
      </c>
      <c r="C25" s="13">
        <v>200</v>
      </c>
      <c r="D25" s="13">
        <v>9</v>
      </c>
      <c r="E25" s="13">
        <v>15</v>
      </c>
      <c r="F25" s="13">
        <v>18</v>
      </c>
      <c r="G25" s="13">
        <v>60.1</v>
      </c>
      <c r="H25" s="13">
        <v>61.3</v>
      </c>
      <c r="I25" s="13">
        <v>1.1499999999999999</v>
      </c>
      <c r="J25" s="13">
        <v>18.8</v>
      </c>
      <c r="K25" s="13">
        <v>82.2</v>
      </c>
      <c r="L25" s="14">
        <v>2089999.9999999998</v>
      </c>
      <c r="M25" s="13">
        <v>7810</v>
      </c>
      <c r="N25" s="15">
        <v>634000</v>
      </c>
      <c r="O25" s="15">
        <v>57000000</v>
      </c>
      <c r="P25" s="13">
        <v>570000</v>
      </c>
      <c r="Q25" s="15">
        <v>642000</v>
      </c>
      <c r="R25" s="13">
        <v>85.4</v>
      </c>
      <c r="S25" s="13">
        <v>2490</v>
      </c>
      <c r="T25" s="15">
        <v>20000000</v>
      </c>
      <c r="U25" s="15">
        <v>200000</v>
      </c>
      <c r="V25" s="15">
        <v>306000</v>
      </c>
      <c r="W25" s="13">
        <v>50.7</v>
      </c>
      <c r="X25" s="9">
        <v>1</v>
      </c>
    </row>
    <row r="26" spans="1:24">
      <c r="A26" s="12" t="s">
        <v>166</v>
      </c>
      <c r="B26" s="13">
        <v>220</v>
      </c>
      <c r="C26" s="13">
        <v>220</v>
      </c>
      <c r="D26" s="13">
        <v>9.5</v>
      </c>
      <c r="E26" s="13">
        <v>16</v>
      </c>
      <c r="F26" s="13">
        <v>18</v>
      </c>
      <c r="G26" s="13">
        <v>62.6</v>
      </c>
      <c r="H26" s="13">
        <v>71.5</v>
      </c>
      <c r="I26" s="13">
        <v>1.27</v>
      </c>
      <c r="J26" s="13">
        <v>17.8</v>
      </c>
      <c r="K26" s="13">
        <v>91</v>
      </c>
      <c r="L26" s="14">
        <v>2790000</v>
      </c>
      <c r="M26" s="13">
        <v>9100</v>
      </c>
      <c r="N26" s="15">
        <v>844000</v>
      </c>
      <c r="O26" s="15">
        <v>80900000</v>
      </c>
      <c r="P26" s="13">
        <v>736000</v>
      </c>
      <c r="Q26" s="15">
        <v>828000</v>
      </c>
      <c r="R26" s="13">
        <v>94.3</v>
      </c>
      <c r="S26" s="13">
        <v>2790</v>
      </c>
      <c r="T26" s="15">
        <v>28400000</v>
      </c>
      <c r="U26" s="15">
        <v>258000</v>
      </c>
      <c r="V26" s="15">
        <v>394000</v>
      </c>
      <c r="W26" s="13">
        <v>55.9</v>
      </c>
      <c r="X26" s="9">
        <v>1</v>
      </c>
    </row>
    <row r="27" spans="1:24">
      <c r="A27" s="12" t="s">
        <v>167</v>
      </c>
      <c r="B27" s="13">
        <v>240</v>
      </c>
      <c r="C27" s="13">
        <v>240</v>
      </c>
      <c r="D27" s="13">
        <v>10</v>
      </c>
      <c r="E27" s="13">
        <v>17</v>
      </c>
      <c r="F27" s="13">
        <v>21</v>
      </c>
      <c r="G27" s="13">
        <v>68.599999999999994</v>
      </c>
      <c r="H27" s="13">
        <v>83.2</v>
      </c>
      <c r="I27" s="13">
        <v>1.38</v>
      </c>
      <c r="J27" s="13">
        <v>16.600000000000001</v>
      </c>
      <c r="K27" s="13">
        <v>99.4</v>
      </c>
      <c r="L27" s="14">
        <v>3890000</v>
      </c>
      <c r="M27" s="13">
        <v>10600</v>
      </c>
      <c r="N27" s="15">
        <v>1100000</v>
      </c>
      <c r="O27" s="15">
        <v>113000000</v>
      </c>
      <c r="P27" s="13">
        <v>938000</v>
      </c>
      <c r="Q27" s="15">
        <v>1050000</v>
      </c>
      <c r="R27" s="13">
        <v>103</v>
      </c>
      <c r="S27" s="13">
        <v>3320</v>
      </c>
      <c r="T27" s="15">
        <v>39200000</v>
      </c>
      <c r="U27" s="15">
        <v>327000</v>
      </c>
      <c r="V27" s="15">
        <v>499000</v>
      </c>
      <c r="W27" s="13">
        <v>60.8</v>
      </c>
      <c r="X27" s="9">
        <v>1</v>
      </c>
    </row>
    <row r="28" spans="1:24">
      <c r="A28" s="12" t="s">
        <v>159</v>
      </c>
      <c r="B28" s="13">
        <v>260</v>
      </c>
      <c r="C28" s="13">
        <v>260</v>
      </c>
      <c r="D28" s="13">
        <v>10</v>
      </c>
      <c r="E28" s="13">
        <v>17.5</v>
      </c>
      <c r="F28" s="13">
        <v>24</v>
      </c>
      <c r="G28" s="13">
        <v>73.099999999999994</v>
      </c>
      <c r="H28" s="13">
        <v>93</v>
      </c>
      <c r="I28" s="13">
        <v>1.5</v>
      </c>
      <c r="J28" s="13">
        <v>16.100000000000001</v>
      </c>
      <c r="K28" s="13">
        <v>108</v>
      </c>
      <c r="L28" s="14">
        <v>5190000</v>
      </c>
      <c r="M28" s="13">
        <v>11800</v>
      </c>
      <c r="N28" s="15">
        <v>1300000</v>
      </c>
      <c r="O28" s="15">
        <v>149000000</v>
      </c>
      <c r="P28" s="13">
        <v>1150000</v>
      </c>
      <c r="Q28" s="15">
        <v>1280000</v>
      </c>
      <c r="R28" s="13">
        <v>112</v>
      </c>
      <c r="S28" s="13">
        <v>3720</v>
      </c>
      <c r="T28" s="15">
        <v>51300000</v>
      </c>
      <c r="U28" s="15">
        <v>395000</v>
      </c>
      <c r="V28" s="15">
        <v>603000</v>
      </c>
      <c r="W28" s="13">
        <v>65.8</v>
      </c>
      <c r="X28" s="9">
        <v>1</v>
      </c>
    </row>
    <row r="29" spans="1:24">
      <c r="A29" s="12" t="s">
        <v>168</v>
      </c>
      <c r="B29" s="13">
        <v>280</v>
      </c>
      <c r="C29" s="13">
        <v>280</v>
      </c>
      <c r="D29" s="13">
        <v>10.5</v>
      </c>
      <c r="E29" s="13">
        <v>18</v>
      </c>
      <c r="F29" s="13">
        <v>24</v>
      </c>
      <c r="G29" s="13">
        <v>74.599999999999994</v>
      </c>
      <c r="H29" s="13">
        <v>103</v>
      </c>
      <c r="I29" s="13">
        <v>1.62</v>
      </c>
      <c r="J29" s="13">
        <v>15.7</v>
      </c>
      <c r="K29" s="13">
        <v>117</v>
      </c>
      <c r="L29" s="14">
        <v>6810000</v>
      </c>
      <c r="M29" s="13">
        <v>13100</v>
      </c>
      <c r="N29" s="15">
        <v>1530000</v>
      </c>
      <c r="O29" s="15">
        <v>193000000</v>
      </c>
      <c r="P29" s="13">
        <v>1380000</v>
      </c>
      <c r="Q29" s="15">
        <v>1530000</v>
      </c>
      <c r="R29" s="13">
        <v>121</v>
      </c>
      <c r="S29" s="13">
        <v>4070</v>
      </c>
      <c r="T29" s="15">
        <v>65900000.000000007</v>
      </c>
      <c r="U29" s="15">
        <v>471000</v>
      </c>
      <c r="V29" s="15">
        <v>718000</v>
      </c>
      <c r="W29" s="13">
        <v>70.900000000000006</v>
      </c>
      <c r="X29" s="9">
        <v>1</v>
      </c>
    </row>
    <row r="30" spans="1:24">
      <c r="A30" s="12" t="s">
        <v>169</v>
      </c>
      <c r="B30" s="13">
        <v>300</v>
      </c>
      <c r="C30" s="13">
        <v>300</v>
      </c>
      <c r="D30" s="13">
        <v>11</v>
      </c>
      <c r="E30" s="13">
        <v>19</v>
      </c>
      <c r="F30" s="13">
        <v>27</v>
      </c>
      <c r="G30" s="13">
        <v>80.599999999999994</v>
      </c>
      <c r="H30" s="13">
        <v>117</v>
      </c>
      <c r="I30" s="13">
        <v>1.73</v>
      </c>
      <c r="J30" s="13">
        <v>14.8</v>
      </c>
      <c r="K30" s="13">
        <v>125</v>
      </c>
      <c r="L30" s="14">
        <v>8810000</v>
      </c>
      <c r="M30" s="13">
        <v>14900</v>
      </c>
      <c r="N30" s="15">
        <v>1920000</v>
      </c>
      <c r="O30" s="15">
        <v>252000000</v>
      </c>
      <c r="P30" s="13">
        <v>1680000</v>
      </c>
      <c r="Q30" s="15">
        <v>1870000</v>
      </c>
      <c r="R30" s="13">
        <v>130</v>
      </c>
      <c r="S30" s="13">
        <v>4740</v>
      </c>
      <c r="T30" s="15">
        <v>85600000</v>
      </c>
      <c r="U30" s="15">
        <v>571000</v>
      </c>
      <c r="V30" s="15">
        <v>871000</v>
      </c>
      <c r="W30" s="13">
        <v>75.8</v>
      </c>
      <c r="X30" s="9">
        <v>1</v>
      </c>
    </row>
    <row r="31" spans="1:24">
      <c r="A31" s="12" t="s">
        <v>170</v>
      </c>
      <c r="B31" s="13">
        <v>320</v>
      </c>
      <c r="C31" s="13">
        <v>300</v>
      </c>
      <c r="D31" s="13">
        <v>11.5</v>
      </c>
      <c r="E31" s="13">
        <v>20.5</v>
      </c>
      <c r="F31" s="13">
        <v>27</v>
      </c>
      <c r="G31" s="13">
        <v>84.1</v>
      </c>
      <c r="H31" s="13">
        <v>127</v>
      </c>
      <c r="I31" s="13">
        <v>1.77</v>
      </c>
      <c r="J31" s="13">
        <v>13.9</v>
      </c>
      <c r="K31" s="13">
        <v>133</v>
      </c>
      <c r="L31" s="14">
        <v>11100000</v>
      </c>
      <c r="M31" s="13">
        <v>16100</v>
      </c>
      <c r="N31" s="15">
        <v>2410000</v>
      </c>
      <c r="O31" s="15">
        <v>308000000</v>
      </c>
      <c r="P31" s="13">
        <v>1930000</v>
      </c>
      <c r="Q31" s="15">
        <v>2140000</v>
      </c>
      <c r="R31" s="13">
        <v>138</v>
      </c>
      <c r="S31" s="13">
        <v>5140</v>
      </c>
      <c r="T31" s="15">
        <v>92400000</v>
      </c>
      <c r="U31" s="15">
        <v>616000</v>
      </c>
      <c r="V31" s="15">
        <v>940000</v>
      </c>
      <c r="W31" s="13">
        <v>75.7</v>
      </c>
      <c r="X31" s="9">
        <v>1</v>
      </c>
    </row>
    <row r="32" spans="1:24">
      <c r="A32" s="12" t="s">
        <v>171</v>
      </c>
      <c r="B32" s="13">
        <v>340</v>
      </c>
      <c r="C32" s="13">
        <v>300</v>
      </c>
      <c r="D32" s="13">
        <v>12</v>
      </c>
      <c r="E32" s="13">
        <v>21.5</v>
      </c>
      <c r="F32" s="13">
        <v>27</v>
      </c>
      <c r="G32" s="13">
        <v>86.6</v>
      </c>
      <c r="H32" s="13">
        <v>134</v>
      </c>
      <c r="I32" s="13">
        <v>1.81</v>
      </c>
      <c r="J32" s="13">
        <v>13.5</v>
      </c>
      <c r="K32" s="13">
        <v>140</v>
      </c>
      <c r="L32" s="14">
        <v>13700000</v>
      </c>
      <c r="M32" s="13">
        <v>17100</v>
      </c>
      <c r="N32" s="15">
        <v>2780000</v>
      </c>
      <c r="O32" s="15">
        <v>367000000</v>
      </c>
      <c r="P32" s="13">
        <v>2160000</v>
      </c>
      <c r="Q32" s="15">
        <v>2400000</v>
      </c>
      <c r="R32" s="13">
        <v>146</v>
      </c>
      <c r="S32" s="13">
        <v>5620</v>
      </c>
      <c r="T32" s="15">
        <v>96900000</v>
      </c>
      <c r="U32" s="15">
        <v>646000</v>
      </c>
      <c r="V32" s="15">
        <v>986000</v>
      </c>
      <c r="W32" s="13">
        <v>75.3</v>
      </c>
      <c r="X32" s="9">
        <v>1</v>
      </c>
    </row>
    <row r="33" spans="1:24">
      <c r="A33" s="12" t="s">
        <v>172</v>
      </c>
      <c r="B33" s="13">
        <v>360</v>
      </c>
      <c r="C33" s="13">
        <v>300</v>
      </c>
      <c r="D33" s="13">
        <v>12.5</v>
      </c>
      <c r="E33" s="13">
        <v>22.5</v>
      </c>
      <c r="F33" s="13">
        <v>27</v>
      </c>
      <c r="G33" s="13">
        <v>89.1</v>
      </c>
      <c r="H33" s="13">
        <v>142</v>
      </c>
      <c r="I33" s="13">
        <v>1.85</v>
      </c>
      <c r="J33" s="13">
        <v>13</v>
      </c>
      <c r="K33" s="13">
        <v>148</v>
      </c>
      <c r="L33" s="14">
        <v>16800000</v>
      </c>
      <c r="M33" s="13">
        <v>18100</v>
      </c>
      <c r="N33" s="15">
        <v>3200000</v>
      </c>
      <c r="O33" s="15">
        <v>432000000</v>
      </c>
      <c r="P33" s="13">
        <v>2400000</v>
      </c>
      <c r="Q33" s="15">
        <v>2680000</v>
      </c>
      <c r="R33" s="13">
        <v>155</v>
      </c>
      <c r="S33" s="13">
        <v>6100</v>
      </c>
      <c r="T33" s="15">
        <v>101000000</v>
      </c>
      <c r="U33" s="15">
        <v>676000</v>
      </c>
      <c r="V33" s="15">
        <v>1030000</v>
      </c>
      <c r="W33" s="13">
        <v>74.900000000000006</v>
      </c>
      <c r="X33" s="9">
        <v>1</v>
      </c>
    </row>
    <row r="34" spans="1:24">
      <c r="A34" s="12" t="s">
        <v>173</v>
      </c>
      <c r="B34" s="13">
        <v>400</v>
      </c>
      <c r="C34" s="13">
        <v>300</v>
      </c>
      <c r="D34" s="13">
        <v>13.5</v>
      </c>
      <c r="E34" s="13">
        <v>24</v>
      </c>
      <c r="F34" s="13">
        <v>27</v>
      </c>
      <c r="G34" s="13">
        <v>93.1</v>
      </c>
      <c r="H34" s="13">
        <v>155</v>
      </c>
      <c r="I34" s="13">
        <v>1.93</v>
      </c>
      <c r="J34" s="13">
        <v>12.4</v>
      </c>
      <c r="K34" s="13">
        <v>164</v>
      </c>
      <c r="L34" s="14">
        <v>24200000</v>
      </c>
      <c r="M34" s="13">
        <v>19800</v>
      </c>
      <c r="N34" s="15">
        <v>3940000</v>
      </c>
      <c r="O34" s="15">
        <v>577000000</v>
      </c>
      <c r="P34" s="13">
        <v>2880000</v>
      </c>
      <c r="Q34" s="15">
        <v>3240000</v>
      </c>
      <c r="R34" s="13">
        <v>171</v>
      </c>
      <c r="S34" s="13">
        <v>7020</v>
      </c>
      <c r="T34" s="15">
        <v>108000000</v>
      </c>
      <c r="U34" s="15">
        <v>721000</v>
      </c>
      <c r="V34" s="15">
        <v>1100000</v>
      </c>
      <c r="W34" s="13">
        <v>74</v>
      </c>
      <c r="X34" s="9">
        <v>1</v>
      </c>
    </row>
    <row r="35" spans="1:24">
      <c r="A35" s="12" t="s">
        <v>174</v>
      </c>
      <c r="B35" s="13">
        <v>450</v>
      </c>
      <c r="C35" s="13">
        <v>300</v>
      </c>
      <c r="D35" s="13">
        <v>14</v>
      </c>
      <c r="E35" s="13">
        <v>26</v>
      </c>
      <c r="F35" s="13">
        <v>27</v>
      </c>
      <c r="G35" s="13">
        <v>98</v>
      </c>
      <c r="H35" s="13">
        <v>171</v>
      </c>
      <c r="I35" s="13">
        <v>2.0299999999999998</v>
      </c>
      <c r="J35" s="13">
        <v>11.9</v>
      </c>
      <c r="K35" s="13">
        <v>183</v>
      </c>
      <c r="L35" s="14">
        <v>35800000</v>
      </c>
      <c r="M35" s="13">
        <v>21800</v>
      </c>
      <c r="N35" s="15">
        <v>5000000</v>
      </c>
      <c r="O35" s="15">
        <v>799000000</v>
      </c>
      <c r="P35" s="13">
        <v>3550000</v>
      </c>
      <c r="Q35" s="15">
        <v>3980000</v>
      </c>
      <c r="R35" s="13">
        <v>191</v>
      </c>
      <c r="S35" s="13">
        <v>7970</v>
      </c>
      <c r="T35" s="15">
        <v>117000000</v>
      </c>
      <c r="U35" s="15">
        <v>781000</v>
      </c>
      <c r="V35" s="15">
        <v>1200000</v>
      </c>
      <c r="W35" s="13">
        <v>73.3</v>
      </c>
      <c r="X35" s="9">
        <v>1</v>
      </c>
    </row>
    <row r="36" spans="1:24">
      <c r="A36" s="12" t="s">
        <v>175</v>
      </c>
      <c r="B36" s="13">
        <v>500</v>
      </c>
      <c r="C36" s="13">
        <v>300</v>
      </c>
      <c r="D36" s="13">
        <v>14.5</v>
      </c>
      <c r="E36" s="13">
        <v>28</v>
      </c>
      <c r="F36" s="13">
        <v>27</v>
      </c>
      <c r="G36" s="13">
        <v>102</v>
      </c>
      <c r="H36" s="13">
        <v>187</v>
      </c>
      <c r="I36" s="13">
        <v>2.12</v>
      </c>
      <c r="J36" s="13">
        <v>11.3</v>
      </c>
      <c r="K36" s="13">
        <v>202</v>
      </c>
      <c r="L36" s="14">
        <v>49900000</v>
      </c>
      <c r="M36" s="13">
        <v>23900</v>
      </c>
      <c r="N36" s="15">
        <v>6250000</v>
      </c>
      <c r="O36" s="15">
        <v>1072000000</v>
      </c>
      <c r="P36" s="13">
        <v>4290000</v>
      </c>
      <c r="Q36" s="15">
        <v>4820000</v>
      </c>
      <c r="R36" s="13">
        <v>212</v>
      </c>
      <c r="S36" s="13">
        <v>9020</v>
      </c>
      <c r="T36" s="15">
        <v>126000000</v>
      </c>
      <c r="U36" s="15">
        <v>842000</v>
      </c>
      <c r="V36" s="15">
        <v>1290000</v>
      </c>
      <c r="W36" s="13">
        <v>72.7</v>
      </c>
      <c r="X36" s="9">
        <v>1</v>
      </c>
    </row>
    <row r="37" spans="1:24">
      <c r="A37" s="12" t="s">
        <v>176</v>
      </c>
      <c r="B37" s="13">
        <v>550</v>
      </c>
      <c r="C37" s="13">
        <v>300</v>
      </c>
      <c r="D37" s="13">
        <v>15</v>
      </c>
      <c r="E37" s="13">
        <v>29</v>
      </c>
      <c r="F37" s="13">
        <v>27</v>
      </c>
      <c r="G37" s="13">
        <v>105</v>
      </c>
      <c r="H37" s="13">
        <v>199</v>
      </c>
      <c r="I37" s="13">
        <v>2.2200000000000002</v>
      </c>
      <c r="J37" s="13">
        <v>11.2</v>
      </c>
      <c r="K37" s="13">
        <v>220</v>
      </c>
      <c r="L37" s="14">
        <v>68100000</v>
      </c>
      <c r="M37" s="13">
        <v>25400</v>
      </c>
      <c r="N37" s="15">
        <v>7010000</v>
      </c>
      <c r="O37" s="15">
        <v>1367000000</v>
      </c>
      <c r="P37" s="13">
        <v>4970000</v>
      </c>
      <c r="Q37" s="15">
        <v>5600000</v>
      </c>
      <c r="R37" s="13">
        <v>232</v>
      </c>
      <c r="S37" s="13">
        <v>10000</v>
      </c>
      <c r="T37" s="15">
        <v>131000000</v>
      </c>
      <c r="U37" s="15">
        <v>872000</v>
      </c>
      <c r="V37" s="15">
        <v>1340000</v>
      </c>
      <c r="W37" s="13">
        <v>71.7</v>
      </c>
      <c r="X37" s="9">
        <v>1</v>
      </c>
    </row>
    <row r="38" spans="1:24" ht="15.75" thickBot="1">
      <c r="A38" s="20" t="s">
        <v>177</v>
      </c>
      <c r="B38" s="21">
        <v>600</v>
      </c>
      <c r="C38" s="21">
        <v>300</v>
      </c>
      <c r="D38" s="21">
        <v>15.5</v>
      </c>
      <c r="E38" s="21">
        <v>30</v>
      </c>
      <c r="F38" s="21">
        <v>27</v>
      </c>
      <c r="G38" s="21">
        <v>107</v>
      </c>
      <c r="H38" s="21">
        <v>212</v>
      </c>
      <c r="I38" s="21">
        <v>2.3199999999999998</v>
      </c>
      <c r="J38" s="21">
        <v>11</v>
      </c>
      <c r="K38" s="21">
        <v>238</v>
      </c>
      <c r="L38" s="22">
        <v>90900000</v>
      </c>
      <c r="M38" s="21">
        <v>27000</v>
      </c>
      <c r="N38" s="23">
        <v>7830000</v>
      </c>
      <c r="O38" s="23">
        <v>1710000000</v>
      </c>
      <c r="P38" s="21">
        <v>5700000</v>
      </c>
      <c r="Q38" s="23">
        <v>6420000</v>
      </c>
      <c r="R38" s="21">
        <v>252</v>
      </c>
      <c r="S38" s="21">
        <v>11100</v>
      </c>
      <c r="T38" s="23">
        <v>135000000</v>
      </c>
      <c r="U38" s="23">
        <v>902000</v>
      </c>
      <c r="V38" s="23">
        <v>1390000</v>
      </c>
      <c r="W38" s="21">
        <v>70.8</v>
      </c>
      <c r="X38" s="9">
        <v>1</v>
      </c>
    </row>
    <row r="39" spans="1:24" ht="15.75" thickTop="1">
      <c r="A39" s="24" t="s">
        <v>42</v>
      </c>
      <c r="B39" s="25">
        <v>80</v>
      </c>
      <c r="C39" s="25">
        <v>42</v>
      </c>
      <c r="D39" s="25">
        <v>3.9</v>
      </c>
      <c r="E39" s="25">
        <v>5.9</v>
      </c>
      <c r="F39" s="25">
        <v>3.9</v>
      </c>
      <c r="G39" s="25">
        <v>21.7</v>
      </c>
      <c r="H39" s="25">
        <v>5.94</v>
      </c>
      <c r="I39" s="25">
        <v>0.30399999999999999</v>
      </c>
      <c r="J39" s="25">
        <v>51.2</v>
      </c>
      <c r="K39" s="25">
        <v>30.1</v>
      </c>
      <c r="L39" s="25">
        <v>45000</v>
      </c>
      <c r="M39" s="25">
        <v>757</v>
      </c>
      <c r="N39" s="25">
        <v>8700</v>
      </c>
      <c r="O39" s="25">
        <v>780000</v>
      </c>
      <c r="P39" s="25">
        <v>19500</v>
      </c>
      <c r="Q39" s="25">
        <v>22800</v>
      </c>
      <c r="R39" s="25">
        <v>32</v>
      </c>
      <c r="S39" s="25">
        <v>330</v>
      </c>
      <c r="T39" s="25">
        <v>63000</v>
      </c>
      <c r="U39" s="25">
        <v>3000</v>
      </c>
      <c r="V39" s="25">
        <v>5000</v>
      </c>
      <c r="W39" s="25">
        <v>9.1</v>
      </c>
      <c r="X39" s="25">
        <v>496</v>
      </c>
    </row>
    <row r="40" spans="1:24">
      <c r="A40" s="12" t="s">
        <v>43</v>
      </c>
      <c r="B40" s="13">
        <v>100</v>
      </c>
      <c r="C40" s="13">
        <v>50</v>
      </c>
      <c r="D40" s="13">
        <v>4.5</v>
      </c>
      <c r="E40" s="13">
        <v>6.8</v>
      </c>
      <c r="F40" s="13">
        <v>4.5</v>
      </c>
      <c r="G40" s="13">
        <v>25.1</v>
      </c>
      <c r="H40" s="13">
        <v>8.34</v>
      </c>
      <c r="I40" s="13">
        <v>0.37</v>
      </c>
      <c r="J40" s="13">
        <v>44.4</v>
      </c>
      <c r="K40" s="13">
        <v>37.5</v>
      </c>
      <c r="L40" s="13">
        <v>107000</v>
      </c>
      <c r="M40" s="13">
        <v>1060</v>
      </c>
      <c r="N40" s="13">
        <v>16000</v>
      </c>
      <c r="O40" s="13">
        <v>1710000</v>
      </c>
      <c r="P40" s="13">
        <v>34200</v>
      </c>
      <c r="Q40" s="13">
        <v>39800</v>
      </c>
      <c r="R40" s="13">
        <v>40.1</v>
      </c>
      <c r="S40" s="13">
        <v>472</v>
      </c>
      <c r="T40" s="13">
        <v>122000</v>
      </c>
      <c r="U40" s="13">
        <v>4900</v>
      </c>
      <c r="V40" s="13">
        <v>8100</v>
      </c>
      <c r="W40" s="13">
        <v>10.7</v>
      </c>
      <c r="X40" s="13">
        <v>680</v>
      </c>
    </row>
    <row r="41" spans="1:24">
      <c r="A41" s="12" t="s">
        <v>44</v>
      </c>
      <c r="B41" s="13">
        <v>120</v>
      </c>
      <c r="C41" s="13">
        <v>58</v>
      </c>
      <c r="D41" s="13">
        <v>5.0999999999999996</v>
      </c>
      <c r="E41" s="13">
        <v>7.7</v>
      </c>
      <c r="F41" s="13">
        <v>5.0999999999999996</v>
      </c>
      <c r="G41" s="13">
        <v>28.5</v>
      </c>
      <c r="H41" s="13">
        <v>11.1</v>
      </c>
      <c r="I41" s="13">
        <v>0.439</v>
      </c>
      <c r="J41" s="13">
        <v>39.5</v>
      </c>
      <c r="K41" s="13">
        <v>44.8</v>
      </c>
      <c r="L41" s="13">
        <v>215000</v>
      </c>
      <c r="M41" s="13">
        <v>1420</v>
      </c>
      <c r="N41" s="13">
        <v>27100</v>
      </c>
      <c r="O41" s="13">
        <v>3280000</v>
      </c>
      <c r="P41" s="13">
        <v>54700</v>
      </c>
      <c r="Q41" s="13">
        <v>63600</v>
      </c>
      <c r="R41" s="13">
        <v>48.1</v>
      </c>
      <c r="S41" s="13">
        <v>645</v>
      </c>
      <c r="T41" s="13">
        <v>215000</v>
      </c>
      <c r="U41" s="13">
        <v>7400</v>
      </c>
      <c r="V41" s="13">
        <v>12400</v>
      </c>
      <c r="W41" s="13">
        <v>12.3</v>
      </c>
      <c r="X41" s="13">
        <v>893</v>
      </c>
    </row>
    <row r="42" spans="1:24">
      <c r="A42" s="12" t="s">
        <v>45</v>
      </c>
      <c r="B42" s="13">
        <v>140</v>
      </c>
      <c r="C42" s="13">
        <v>66</v>
      </c>
      <c r="D42" s="13">
        <v>5.7</v>
      </c>
      <c r="E42" s="13">
        <v>8.6</v>
      </c>
      <c r="F42" s="13">
        <v>5.7</v>
      </c>
      <c r="G42" s="13">
        <v>31.9</v>
      </c>
      <c r="H42" s="13">
        <v>14.3</v>
      </c>
      <c r="I42" s="13">
        <v>0.502</v>
      </c>
      <c r="J42" s="13">
        <v>35.1</v>
      </c>
      <c r="K42" s="13">
        <v>52.4</v>
      </c>
      <c r="L42" s="13">
        <v>361000</v>
      </c>
      <c r="M42" s="13">
        <v>1820</v>
      </c>
      <c r="N42" s="13">
        <v>43200</v>
      </c>
      <c r="O42" s="13">
        <v>5730000</v>
      </c>
      <c r="P42" s="13">
        <v>81900</v>
      </c>
      <c r="Q42" s="13">
        <v>95400</v>
      </c>
      <c r="R42" s="13">
        <v>56.1</v>
      </c>
      <c r="S42" s="13">
        <v>832</v>
      </c>
      <c r="T42" s="13">
        <v>352000</v>
      </c>
      <c r="U42" s="13">
        <v>10700</v>
      </c>
      <c r="V42" s="13">
        <v>17900</v>
      </c>
      <c r="W42" s="13">
        <v>14</v>
      </c>
      <c r="X42" s="13">
        <v>1140</v>
      </c>
    </row>
    <row r="43" spans="1:24">
      <c r="A43" s="12" t="s">
        <v>46</v>
      </c>
      <c r="B43" s="13">
        <v>160</v>
      </c>
      <c r="C43" s="13">
        <v>74</v>
      </c>
      <c r="D43" s="13">
        <v>6.3</v>
      </c>
      <c r="E43" s="13">
        <v>9.5</v>
      </c>
      <c r="F43" s="13">
        <v>6.3</v>
      </c>
      <c r="G43" s="13">
        <v>35.299999999999997</v>
      </c>
      <c r="H43" s="13">
        <v>17.899999999999999</v>
      </c>
      <c r="I43" s="13">
        <v>0.57499999999999996</v>
      </c>
      <c r="J43" s="13">
        <v>32.1</v>
      </c>
      <c r="K43" s="13">
        <v>59.6</v>
      </c>
      <c r="L43" s="13">
        <v>618000</v>
      </c>
      <c r="M43" s="13">
        <v>2280</v>
      </c>
      <c r="N43" s="13">
        <v>65700</v>
      </c>
      <c r="O43" s="13">
        <v>9350000</v>
      </c>
      <c r="P43" s="13">
        <v>117000</v>
      </c>
      <c r="Q43" s="13">
        <v>136000</v>
      </c>
      <c r="R43" s="13">
        <v>64</v>
      </c>
      <c r="S43" s="13">
        <v>1050</v>
      </c>
      <c r="T43" s="13">
        <v>547000</v>
      </c>
      <c r="U43" s="13">
        <v>14800</v>
      </c>
      <c r="V43" s="13">
        <v>24800</v>
      </c>
      <c r="W43" s="13">
        <v>15.5</v>
      </c>
      <c r="X43" s="13">
        <v>1410</v>
      </c>
    </row>
    <row r="44" spans="1:24">
      <c r="A44" s="12" t="s">
        <v>47</v>
      </c>
      <c r="B44" s="13">
        <v>180</v>
      </c>
      <c r="C44" s="13">
        <v>82</v>
      </c>
      <c r="D44" s="13">
        <v>6.9</v>
      </c>
      <c r="E44" s="13">
        <v>10.4</v>
      </c>
      <c r="F44" s="13">
        <v>6.9</v>
      </c>
      <c r="G44" s="13">
        <v>38.799999999999997</v>
      </c>
      <c r="H44" s="13">
        <v>21.9</v>
      </c>
      <c r="I44" s="13">
        <v>0.64</v>
      </c>
      <c r="J44" s="13">
        <v>29.2</v>
      </c>
      <c r="K44" s="13">
        <v>67</v>
      </c>
      <c r="L44" s="13">
        <v>996000</v>
      </c>
      <c r="M44" s="13">
        <v>2790</v>
      </c>
      <c r="N44" s="13">
        <v>95800</v>
      </c>
      <c r="O44" s="13">
        <v>14500000</v>
      </c>
      <c r="P44" s="13">
        <v>161000</v>
      </c>
      <c r="Q44" s="13">
        <v>187000</v>
      </c>
      <c r="R44" s="13">
        <v>72</v>
      </c>
      <c r="S44" s="13">
        <v>1300</v>
      </c>
      <c r="T44" s="13">
        <v>813000</v>
      </c>
      <c r="U44" s="13">
        <v>19800</v>
      </c>
      <c r="V44" s="13">
        <v>33300</v>
      </c>
      <c r="W44" s="13">
        <v>17.100000000000001</v>
      </c>
      <c r="X44" s="13">
        <v>1710</v>
      </c>
    </row>
    <row r="45" spans="1:24">
      <c r="A45" s="12" t="s">
        <v>48</v>
      </c>
      <c r="B45" s="13">
        <v>200</v>
      </c>
      <c r="C45" s="13">
        <v>90</v>
      </c>
      <c r="D45" s="13">
        <v>7.5</v>
      </c>
      <c r="E45" s="13">
        <v>11.3</v>
      </c>
      <c r="F45" s="13">
        <v>7.5</v>
      </c>
      <c r="G45" s="13">
        <v>42.2</v>
      </c>
      <c r="H45" s="13">
        <v>26.2</v>
      </c>
      <c r="I45" s="13">
        <v>0.70899999999999996</v>
      </c>
      <c r="J45" s="13">
        <v>27</v>
      </c>
      <c r="K45" s="13">
        <v>74.900000000000006</v>
      </c>
      <c r="L45" s="13">
        <v>1340000</v>
      </c>
      <c r="M45" s="13">
        <v>3340</v>
      </c>
      <c r="N45" s="13">
        <v>135000</v>
      </c>
      <c r="O45" s="13">
        <v>21400000</v>
      </c>
      <c r="P45" s="13">
        <v>214000</v>
      </c>
      <c r="Q45" s="13">
        <v>250000</v>
      </c>
      <c r="R45" s="13">
        <v>80</v>
      </c>
      <c r="S45" s="13">
        <v>1560</v>
      </c>
      <c r="T45" s="13">
        <v>1170000</v>
      </c>
      <c r="U45" s="13">
        <v>26000</v>
      </c>
      <c r="V45" s="13">
        <v>43600</v>
      </c>
      <c r="W45" s="13">
        <v>18.7</v>
      </c>
      <c r="X45" s="13">
        <v>2030</v>
      </c>
    </row>
    <row r="46" spans="1:24">
      <c r="A46" s="12" t="s">
        <v>49</v>
      </c>
      <c r="B46" s="13">
        <v>220</v>
      </c>
      <c r="C46" s="13">
        <v>98</v>
      </c>
      <c r="D46" s="13">
        <v>8.1</v>
      </c>
      <c r="E46" s="13">
        <v>12.2</v>
      </c>
      <c r="F46" s="13">
        <v>8.1</v>
      </c>
      <c r="G46" s="13">
        <v>45.6</v>
      </c>
      <c r="H46" s="13">
        <v>31.1</v>
      </c>
      <c r="I46" s="13">
        <v>0.77500000000000002</v>
      </c>
      <c r="J46" s="13">
        <v>24.9</v>
      </c>
      <c r="K46" s="13">
        <v>82</v>
      </c>
      <c r="L46" s="13">
        <v>2009999.9999999998</v>
      </c>
      <c r="M46" s="13">
        <v>3950</v>
      </c>
      <c r="N46" s="13">
        <v>186000</v>
      </c>
      <c r="O46" s="13">
        <v>30600000</v>
      </c>
      <c r="P46" s="13">
        <v>278000</v>
      </c>
      <c r="Q46" s="13">
        <v>324000</v>
      </c>
      <c r="R46" s="13">
        <v>88</v>
      </c>
      <c r="S46" s="13">
        <v>1860</v>
      </c>
      <c r="T46" s="13">
        <v>1620000</v>
      </c>
      <c r="U46" s="13">
        <v>33100</v>
      </c>
      <c r="V46" s="13">
        <v>55700</v>
      </c>
      <c r="W46" s="13">
        <v>20.2</v>
      </c>
      <c r="X46" s="13">
        <v>2390</v>
      </c>
    </row>
    <row r="47" spans="1:24">
      <c r="A47" s="12" t="s">
        <v>50</v>
      </c>
      <c r="B47" s="13">
        <v>240</v>
      </c>
      <c r="C47" s="13">
        <v>106</v>
      </c>
      <c r="D47" s="13">
        <v>8.6999999999999993</v>
      </c>
      <c r="E47" s="13">
        <v>13.1</v>
      </c>
      <c r="F47" s="13">
        <v>8.6999999999999993</v>
      </c>
      <c r="G47" s="13">
        <v>49</v>
      </c>
      <c r="H47" s="13">
        <v>36.200000000000003</v>
      </c>
      <c r="I47" s="13">
        <v>0.84399999999999997</v>
      </c>
      <c r="J47" s="13">
        <v>23.3</v>
      </c>
      <c r="K47" s="13">
        <v>89.3</v>
      </c>
      <c r="L47" s="13">
        <v>2830000</v>
      </c>
      <c r="M47" s="13">
        <v>4610</v>
      </c>
      <c r="N47" s="13">
        <v>250000</v>
      </c>
      <c r="O47" s="13">
        <v>42500000</v>
      </c>
      <c r="P47" s="13">
        <v>354000</v>
      </c>
      <c r="Q47" s="13">
        <v>412000</v>
      </c>
      <c r="R47" s="13">
        <v>95.9</v>
      </c>
      <c r="S47" s="13">
        <v>2170</v>
      </c>
      <c r="T47" s="13">
        <v>2210000</v>
      </c>
      <c r="U47" s="13">
        <v>41700</v>
      </c>
      <c r="V47" s="13">
        <v>70000</v>
      </c>
      <c r="W47" s="13">
        <v>22</v>
      </c>
      <c r="X47" s="13">
        <v>2780</v>
      </c>
    </row>
    <row r="48" spans="1:24">
      <c r="A48" s="12" t="s">
        <v>51</v>
      </c>
      <c r="B48" s="13">
        <v>260</v>
      </c>
      <c r="C48" s="13">
        <v>113</v>
      </c>
      <c r="D48" s="13">
        <v>9.4</v>
      </c>
      <c r="E48" s="13">
        <v>14.1</v>
      </c>
      <c r="F48" s="13">
        <v>9.4</v>
      </c>
      <c r="G48" s="13">
        <v>52.8</v>
      </c>
      <c r="H48" s="13">
        <v>41.9</v>
      </c>
      <c r="I48" s="13">
        <v>0.90600000000000003</v>
      </c>
      <c r="J48" s="13">
        <v>21.6</v>
      </c>
      <c r="K48" s="13">
        <v>96.4</v>
      </c>
      <c r="L48" s="13">
        <v>3910000</v>
      </c>
      <c r="M48" s="13">
        <v>5330</v>
      </c>
      <c r="N48" s="13">
        <v>335000</v>
      </c>
      <c r="O48" s="13">
        <v>57400000</v>
      </c>
      <c r="P48" s="13">
        <v>442000</v>
      </c>
      <c r="Q48" s="13">
        <v>514000</v>
      </c>
      <c r="R48" s="13">
        <v>104</v>
      </c>
      <c r="S48" s="13">
        <v>2540</v>
      </c>
      <c r="T48" s="13">
        <v>2880000</v>
      </c>
      <c r="U48" s="13">
        <v>51000</v>
      </c>
      <c r="V48" s="13">
        <v>85900</v>
      </c>
      <c r="W48" s="13">
        <v>23.2</v>
      </c>
      <c r="X48" s="13">
        <v>3190</v>
      </c>
    </row>
    <row r="49" spans="1:24">
      <c r="A49" s="12" t="s">
        <v>52</v>
      </c>
      <c r="B49" s="13">
        <v>280</v>
      </c>
      <c r="C49" s="13">
        <v>119</v>
      </c>
      <c r="D49" s="13">
        <v>10.1</v>
      </c>
      <c r="E49" s="13">
        <v>15.2</v>
      </c>
      <c r="F49" s="13">
        <v>10.1</v>
      </c>
      <c r="G49" s="13">
        <v>56.6</v>
      </c>
      <c r="H49" s="13">
        <v>47.9</v>
      </c>
      <c r="I49" s="13">
        <v>0.96599999999999997</v>
      </c>
      <c r="J49" s="13">
        <v>20.100000000000001</v>
      </c>
      <c r="K49" s="13">
        <v>103</v>
      </c>
      <c r="L49" s="13">
        <v>3210000</v>
      </c>
      <c r="M49" s="13">
        <v>6100</v>
      </c>
      <c r="N49" s="13">
        <v>442000</v>
      </c>
      <c r="O49" s="13">
        <v>75900000</v>
      </c>
      <c r="P49" s="13">
        <v>542000</v>
      </c>
      <c r="Q49" s="13">
        <v>632000</v>
      </c>
      <c r="R49" s="13">
        <v>111</v>
      </c>
      <c r="S49" s="13">
        <v>2940</v>
      </c>
      <c r="T49" s="13">
        <v>3640000</v>
      </c>
      <c r="U49" s="13">
        <v>61200</v>
      </c>
      <c r="V49" s="13">
        <v>103000</v>
      </c>
      <c r="W49" s="13">
        <v>24.5</v>
      </c>
      <c r="X49" s="13">
        <v>3620</v>
      </c>
    </row>
    <row r="50" spans="1:24">
      <c r="A50" s="12" t="s">
        <v>53</v>
      </c>
      <c r="B50" s="13">
        <v>300</v>
      </c>
      <c r="C50" s="13">
        <v>125</v>
      </c>
      <c r="D50" s="13">
        <v>10.8</v>
      </c>
      <c r="E50" s="13">
        <v>16.2</v>
      </c>
      <c r="F50" s="13">
        <v>10.8</v>
      </c>
      <c r="G50" s="13">
        <v>60.3</v>
      </c>
      <c r="H50" s="13">
        <v>54.2</v>
      </c>
      <c r="I50" s="13">
        <v>1.03</v>
      </c>
      <c r="J50" s="13">
        <v>19</v>
      </c>
      <c r="K50" s="13">
        <v>110</v>
      </c>
      <c r="L50" s="13">
        <v>6920000</v>
      </c>
      <c r="M50" s="13">
        <v>6900</v>
      </c>
      <c r="N50" s="13">
        <v>568000</v>
      </c>
      <c r="O50" s="13">
        <v>98000000</v>
      </c>
      <c r="P50" s="13">
        <v>653000</v>
      </c>
      <c r="Q50" s="13">
        <v>762000</v>
      </c>
      <c r="R50" s="13">
        <v>119</v>
      </c>
      <c r="S50" s="13">
        <v>3370</v>
      </c>
      <c r="T50" s="13">
        <v>4510000</v>
      </c>
      <c r="U50" s="13">
        <v>72200</v>
      </c>
      <c r="V50" s="13">
        <v>122000</v>
      </c>
      <c r="W50" s="13">
        <v>25.6</v>
      </c>
      <c r="X50" s="13">
        <v>4050</v>
      </c>
    </row>
    <row r="51" spans="1:24">
      <c r="A51" s="12" t="s">
        <v>54</v>
      </c>
      <c r="B51" s="13">
        <v>320</v>
      </c>
      <c r="C51" s="13">
        <v>131</v>
      </c>
      <c r="D51" s="13">
        <v>11.5</v>
      </c>
      <c r="E51" s="13">
        <v>17.3</v>
      </c>
      <c r="F51" s="13">
        <v>11.5</v>
      </c>
      <c r="G51" s="13">
        <v>64.099999999999994</v>
      </c>
      <c r="H51" s="13">
        <v>61</v>
      </c>
      <c r="I51" s="13">
        <v>1.0900000000000001</v>
      </c>
      <c r="J51" s="13">
        <v>17.899999999999999</v>
      </c>
      <c r="K51" s="13">
        <v>117</v>
      </c>
      <c r="L51" s="13">
        <v>8790000</v>
      </c>
      <c r="M51" s="13">
        <v>7770</v>
      </c>
      <c r="N51" s="13">
        <v>725000</v>
      </c>
      <c r="O51" s="13">
        <v>125000000</v>
      </c>
      <c r="P51" s="13">
        <v>782000</v>
      </c>
      <c r="Q51" s="13">
        <v>914000</v>
      </c>
      <c r="R51" s="13">
        <v>127</v>
      </c>
      <c r="S51" s="13">
        <v>3830</v>
      </c>
      <c r="T51" s="13">
        <v>5550000</v>
      </c>
      <c r="U51" s="13">
        <v>84700</v>
      </c>
      <c r="V51" s="13">
        <v>143000</v>
      </c>
      <c r="W51" s="13">
        <v>26.7</v>
      </c>
      <c r="X51" s="13">
        <v>4530</v>
      </c>
    </row>
    <row r="52" spans="1:24">
      <c r="A52" s="12" t="s">
        <v>55</v>
      </c>
      <c r="B52" s="13">
        <v>340</v>
      </c>
      <c r="C52" s="13">
        <v>137</v>
      </c>
      <c r="D52" s="13">
        <v>12.2</v>
      </c>
      <c r="E52" s="13">
        <v>18.3</v>
      </c>
      <c r="F52" s="13">
        <v>12.2</v>
      </c>
      <c r="G52" s="13">
        <v>67.8</v>
      </c>
      <c r="H52" s="13">
        <v>68</v>
      </c>
      <c r="I52" s="13">
        <v>1.1499999999999999</v>
      </c>
      <c r="J52" s="13">
        <v>16.899999999999999</v>
      </c>
      <c r="K52" s="13">
        <v>124</v>
      </c>
      <c r="L52" s="13">
        <v>11200000</v>
      </c>
      <c r="M52" s="13">
        <v>8670</v>
      </c>
      <c r="N52" s="13">
        <v>904000</v>
      </c>
      <c r="O52" s="13">
        <v>157000000</v>
      </c>
      <c r="P52" s="13">
        <v>923000</v>
      </c>
      <c r="Q52" s="13">
        <v>1080000</v>
      </c>
      <c r="R52" s="13">
        <v>135</v>
      </c>
      <c r="S52" s="13">
        <v>4330</v>
      </c>
      <c r="T52" s="13">
        <v>6740000</v>
      </c>
      <c r="U52" s="13">
        <v>98400</v>
      </c>
      <c r="V52" s="13">
        <v>166000</v>
      </c>
      <c r="W52" s="13">
        <v>28</v>
      </c>
      <c r="X52" s="13">
        <v>5010</v>
      </c>
    </row>
    <row r="53" spans="1:24">
      <c r="A53" s="12" t="s">
        <v>56</v>
      </c>
      <c r="B53" s="13">
        <v>360</v>
      </c>
      <c r="C53" s="13">
        <v>143</v>
      </c>
      <c r="D53" s="13">
        <v>13</v>
      </c>
      <c r="E53" s="13">
        <v>19.5</v>
      </c>
      <c r="F53" s="13">
        <v>13</v>
      </c>
      <c r="G53" s="13">
        <v>72</v>
      </c>
      <c r="H53" s="13">
        <v>76.099999999999994</v>
      </c>
      <c r="I53" s="13">
        <v>1.21</v>
      </c>
      <c r="J53" s="13">
        <v>15.9</v>
      </c>
      <c r="K53" s="13">
        <v>131</v>
      </c>
      <c r="L53" s="13">
        <v>14100000</v>
      </c>
      <c r="M53" s="13">
        <v>9700</v>
      </c>
      <c r="N53" s="13">
        <v>1150000</v>
      </c>
      <c r="O53" s="13">
        <v>196000000</v>
      </c>
      <c r="P53" s="13">
        <v>1090000</v>
      </c>
      <c r="Q53" s="13">
        <v>1280000</v>
      </c>
      <c r="R53" s="13">
        <v>142</v>
      </c>
      <c r="S53" s="13">
        <v>5430</v>
      </c>
      <c r="T53" s="13">
        <v>8180000</v>
      </c>
      <c r="U53" s="13">
        <v>114000</v>
      </c>
      <c r="V53" s="13">
        <v>194000</v>
      </c>
      <c r="W53" s="13">
        <v>29</v>
      </c>
      <c r="X53" s="13">
        <v>5580</v>
      </c>
    </row>
    <row r="54" spans="1:24">
      <c r="A54" s="12" t="s">
        <v>57</v>
      </c>
      <c r="B54" s="13">
        <v>380</v>
      </c>
      <c r="C54" s="13">
        <v>149</v>
      </c>
      <c r="D54" s="13">
        <v>13.7</v>
      </c>
      <c r="E54" s="13">
        <v>20.5</v>
      </c>
      <c r="F54" s="13">
        <v>13.7</v>
      </c>
      <c r="G54" s="13">
        <v>75.7</v>
      </c>
      <c r="H54" s="13">
        <v>84</v>
      </c>
      <c r="I54" s="13">
        <v>1.27</v>
      </c>
      <c r="J54" s="13">
        <v>15.1</v>
      </c>
      <c r="K54" s="13">
        <v>138</v>
      </c>
      <c r="L54" s="13">
        <v>17400000</v>
      </c>
      <c r="M54" s="13">
        <v>10700</v>
      </c>
      <c r="N54" s="13">
        <v>1410000</v>
      </c>
      <c r="O54" s="13">
        <v>240000000</v>
      </c>
      <c r="P54" s="13">
        <v>1260000</v>
      </c>
      <c r="Q54" s="13">
        <v>1480000</v>
      </c>
      <c r="R54" s="13">
        <v>150</v>
      </c>
      <c r="S54" s="13">
        <v>6050</v>
      </c>
      <c r="T54" s="13">
        <v>9750000</v>
      </c>
      <c r="U54" s="13">
        <v>131000</v>
      </c>
      <c r="V54" s="13">
        <v>222000</v>
      </c>
      <c r="W54" s="13">
        <v>30.2</v>
      </c>
      <c r="X54" s="13">
        <v>6110</v>
      </c>
    </row>
    <row r="55" spans="1:24">
      <c r="A55" s="12" t="s">
        <v>58</v>
      </c>
      <c r="B55" s="13">
        <v>400</v>
      </c>
      <c r="C55" s="13">
        <v>155</v>
      </c>
      <c r="D55" s="13">
        <v>14.4</v>
      </c>
      <c r="E55" s="13">
        <v>21.6</v>
      </c>
      <c r="F55" s="13">
        <v>14.4</v>
      </c>
      <c r="G55" s="13">
        <v>80</v>
      </c>
      <c r="H55" s="13">
        <v>92.4</v>
      </c>
      <c r="I55" s="13">
        <v>1.33</v>
      </c>
      <c r="J55" s="13">
        <v>14.4</v>
      </c>
      <c r="K55" s="13">
        <v>145</v>
      </c>
      <c r="L55" s="13">
        <v>21600000</v>
      </c>
      <c r="M55" s="13">
        <v>11800</v>
      </c>
      <c r="N55" s="13">
        <v>1700000</v>
      </c>
      <c r="O55" s="13">
        <v>292000000</v>
      </c>
      <c r="P55" s="13">
        <v>1460000</v>
      </c>
      <c r="Q55" s="13">
        <v>1710000</v>
      </c>
      <c r="R55" s="13">
        <v>157</v>
      </c>
      <c r="S55" s="13">
        <v>6040</v>
      </c>
      <c r="T55" s="13">
        <v>11600000</v>
      </c>
      <c r="U55" s="13">
        <v>149000</v>
      </c>
      <c r="V55" s="13">
        <v>254000</v>
      </c>
      <c r="W55" s="13">
        <v>31.3</v>
      </c>
      <c r="X55" s="13">
        <v>6700</v>
      </c>
    </row>
    <row r="56" spans="1:24">
      <c r="A56" s="12" t="s">
        <v>59</v>
      </c>
      <c r="B56" s="13">
        <v>450</v>
      </c>
      <c r="C56" s="13">
        <v>170</v>
      </c>
      <c r="D56" s="13">
        <v>16.2</v>
      </c>
      <c r="E56" s="13">
        <v>24.3</v>
      </c>
      <c r="F56" s="13">
        <v>16.2</v>
      </c>
      <c r="G56" s="13">
        <v>89.2</v>
      </c>
      <c r="H56" s="13">
        <v>115</v>
      </c>
      <c r="I56" s="13">
        <v>1.48</v>
      </c>
      <c r="J56" s="13">
        <v>12.9</v>
      </c>
      <c r="K56" s="13">
        <v>163</v>
      </c>
      <c r="L56" s="13">
        <v>33299999.999999996</v>
      </c>
      <c r="M56" s="13">
        <v>14700</v>
      </c>
      <c r="N56" s="13">
        <v>2670000</v>
      </c>
      <c r="O56" s="13">
        <v>458000000</v>
      </c>
      <c r="P56" s="13">
        <v>2040000</v>
      </c>
      <c r="Q56" s="13">
        <v>2400000</v>
      </c>
      <c r="R56" s="13">
        <v>177</v>
      </c>
      <c r="S56" s="13">
        <v>7620</v>
      </c>
      <c r="T56" s="13">
        <v>17300000</v>
      </c>
      <c r="U56" s="13">
        <v>203000</v>
      </c>
      <c r="V56" s="13">
        <v>345000</v>
      </c>
      <c r="W56" s="13">
        <v>34.299999999999997</v>
      </c>
      <c r="X56" s="13">
        <v>8260</v>
      </c>
    </row>
    <row r="57" spans="1:24">
      <c r="A57" s="12" t="s">
        <v>60</v>
      </c>
      <c r="B57" s="13">
        <v>500</v>
      </c>
      <c r="C57" s="13">
        <v>185</v>
      </c>
      <c r="D57" s="13">
        <v>18</v>
      </c>
      <c r="E57" s="13">
        <v>27</v>
      </c>
      <c r="F57" s="13">
        <v>18</v>
      </c>
      <c r="G57" s="13">
        <v>98.8</v>
      </c>
      <c r="H57" s="13">
        <v>141</v>
      </c>
      <c r="I57" s="13">
        <v>1.63</v>
      </c>
      <c r="J57" s="13">
        <v>11.5</v>
      </c>
      <c r="K57" s="13">
        <v>181</v>
      </c>
      <c r="L57" s="13">
        <v>50500000</v>
      </c>
      <c r="M57" s="13">
        <v>17900</v>
      </c>
      <c r="N57" s="13">
        <v>4020000</v>
      </c>
      <c r="O57" s="13">
        <v>687000000</v>
      </c>
      <c r="P57" s="13">
        <v>2750000</v>
      </c>
      <c r="Q57" s="13">
        <v>3240000</v>
      </c>
      <c r="R57" s="13">
        <v>196</v>
      </c>
      <c r="S57" s="13">
        <v>9370</v>
      </c>
      <c r="T57" s="13">
        <v>24800000</v>
      </c>
      <c r="U57" s="13">
        <v>268000</v>
      </c>
      <c r="V57" s="13">
        <v>456000</v>
      </c>
      <c r="W57" s="13">
        <v>37.200000000000003</v>
      </c>
      <c r="X57" s="13">
        <v>9990</v>
      </c>
    </row>
    <row r="58" spans="1:24">
      <c r="A58" s="12" t="s">
        <v>61</v>
      </c>
      <c r="B58" s="13">
        <v>550</v>
      </c>
      <c r="C58" s="13">
        <v>200</v>
      </c>
      <c r="D58" s="13">
        <v>19</v>
      </c>
      <c r="E58" s="13">
        <v>30</v>
      </c>
      <c r="F58" s="13">
        <v>19</v>
      </c>
      <c r="G58" s="13">
        <v>108</v>
      </c>
      <c r="H58" s="13">
        <v>166</v>
      </c>
      <c r="I58" s="13">
        <v>1.79</v>
      </c>
      <c r="J58" s="13">
        <v>10.8</v>
      </c>
      <c r="K58" s="13">
        <v>200</v>
      </c>
      <c r="L58" s="13">
        <v>71900000</v>
      </c>
      <c r="M58" s="13">
        <v>21200</v>
      </c>
      <c r="N58" s="13">
        <v>5440000</v>
      </c>
      <c r="O58" s="13">
        <v>992000000</v>
      </c>
      <c r="P58" s="13">
        <v>3610000</v>
      </c>
      <c r="Q58" s="13">
        <v>4240000</v>
      </c>
      <c r="R58" s="13">
        <v>216</v>
      </c>
      <c r="S58" s="13">
        <v>10900</v>
      </c>
      <c r="T58" s="13">
        <v>34900000</v>
      </c>
      <c r="U58" s="13">
        <v>349000</v>
      </c>
      <c r="V58" s="13">
        <v>560000</v>
      </c>
      <c r="W58" s="13">
        <v>40.200000000000003</v>
      </c>
      <c r="X58" s="13">
        <v>12000</v>
      </c>
    </row>
    <row r="59" spans="1:24" ht="15.75" thickBot="1">
      <c r="A59" s="20" t="s">
        <v>62</v>
      </c>
      <c r="B59" s="21">
        <v>600</v>
      </c>
      <c r="C59" s="21">
        <v>215</v>
      </c>
      <c r="D59" s="21">
        <v>21.6</v>
      </c>
      <c r="E59" s="21">
        <v>32.4</v>
      </c>
      <c r="F59" s="21">
        <v>21.6</v>
      </c>
      <c r="G59" s="21">
        <v>118</v>
      </c>
      <c r="H59" s="21">
        <v>199</v>
      </c>
      <c r="I59" s="21">
        <v>1.93</v>
      </c>
      <c r="J59" s="21">
        <v>9.6999999999999993</v>
      </c>
      <c r="K59" s="21">
        <v>215</v>
      </c>
      <c r="L59" s="21">
        <v>108000000</v>
      </c>
      <c r="M59" s="21">
        <v>25400</v>
      </c>
      <c r="N59" s="21">
        <v>7870000</v>
      </c>
      <c r="O59" s="21">
        <v>1390000000</v>
      </c>
      <c r="P59" s="21">
        <v>4630000</v>
      </c>
      <c r="Q59" s="21">
        <v>5600000</v>
      </c>
      <c r="R59" s="21">
        <v>234</v>
      </c>
      <c r="S59" s="21">
        <v>13600</v>
      </c>
      <c r="T59" s="21">
        <v>46700000</v>
      </c>
      <c r="U59" s="21">
        <v>434000</v>
      </c>
      <c r="V59" s="21">
        <v>670000</v>
      </c>
      <c r="W59" s="21">
        <v>43</v>
      </c>
      <c r="X59" s="21">
        <v>13900</v>
      </c>
    </row>
    <row r="60" spans="1:24" ht="15.75" thickTop="1">
      <c r="A60" s="24" t="s">
        <v>63</v>
      </c>
      <c r="B60" s="25">
        <v>96</v>
      </c>
      <c r="C60" s="25">
        <v>100</v>
      </c>
      <c r="D60" s="25">
        <v>5</v>
      </c>
      <c r="E60" s="25">
        <v>8</v>
      </c>
      <c r="F60" s="25">
        <v>12</v>
      </c>
      <c r="G60" s="25">
        <v>35.1</v>
      </c>
      <c r="H60" s="25">
        <v>16.7</v>
      </c>
      <c r="I60" s="25">
        <v>0.56100000000000005</v>
      </c>
      <c r="J60" s="25">
        <v>33.6</v>
      </c>
      <c r="K60" s="25">
        <v>39.200000000000003</v>
      </c>
      <c r="L60" s="26">
        <v>116000</v>
      </c>
      <c r="M60" s="27">
        <v>2120</v>
      </c>
      <c r="N60" s="27">
        <v>48300</v>
      </c>
      <c r="O60" s="27">
        <v>3490000</v>
      </c>
      <c r="P60" s="27">
        <v>73000</v>
      </c>
      <c r="Q60" s="27">
        <v>83000</v>
      </c>
      <c r="R60" s="27">
        <v>40.6</v>
      </c>
      <c r="S60" s="27">
        <v>752</v>
      </c>
      <c r="T60" s="27">
        <v>1340000</v>
      </c>
      <c r="U60" s="27">
        <v>26800</v>
      </c>
      <c r="V60" s="27">
        <v>41200</v>
      </c>
      <c r="W60" s="27">
        <v>25.1</v>
      </c>
      <c r="X60" s="27">
        <v>1600</v>
      </c>
    </row>
    <row r="61" spans="1:24">
      <c r="A61" s="12" t="s">
        <v>64</v>
      </c>
      <c r="B61" s="13">
        <v>114</v>
      </c>
      <c r="C61" s="13">
        <v>120</v>
      </c>
      <c r="D61" s="13">
        <v>5</v>
      </c>
      <c r="E61" s="13">
        <v>8</v>
      </c>
      <c r="F61" s="13">
        <v>12</v>
      </c>
      <c r="G61" s="13">
        <v>35.1</v>
      </c>
      <c r="H61" s="13">
        <v>19.899999999999999</v>
      </c>
      <c r="I61" s="13">
        <v>0.67700000000000005</v>
      </c>
      <c r="J61" s="13">
        <v>34</v>
      </c>
      <c r="K61" s="13">
        <v>47.2</v>
      </c>
      <c r="L61" s="14">
        <v>212000</v>
      </c>
      <c r="M61" s="28">
        <v>2530</v>
      </c>
      <c r="N61" s="28">
        <v>58099.999999999993</v>
      </c>
      <c r="O61" s="28">
        <v>6060000</v>
      </c>
      <c r="P61" s="28">
        <v>106000</v>
      </c>
      <c r="Q61" s="28">
        <v>119000</v>
      </c>
      <c r="R61" s="28">
        <v>48.9</v>
      </c>
      <c r="S61" s="28">
        <v>842</v>
      </c>
      <c r="T61" s="28">
        <v>2310000</v>
      </c>
      <c r="U61" s="28">
        <v>38500</v>
      </c>
      <c r="V61" s="28">
        <v>58900</v>
      </c>
      <c r="W61" s="28">
        <v>30.2</v>
      </c>
      <c r="X61" s="28">
        <v>1920</v>
      </c>
    </row>
    <row r="62" spans="1:24">
      <c r="A62" s="12" t="s">
        <v>65</v>
      </c>
      <c r="B62" s="13">
        <v>133</v>
      </c>
      <c r="C62" s="13">
        <v>140</v>
      </c>
      <c r="D62" s="13">
        <v>5.5</v>
      </c>
      <c r="E62" s="13">
        <v>8.5</v>
      </c>
      <c r="F62" s="13">
        <v>12</v>
      </c>
      <c r="G62" s="13">
        <v>36.6</v>
      </c>
      <c r="H62" s="13">
        <v>24.7</v>
      </c>
      <c r="I62" s="13">
        <v>0.79400000000000004</v>
      </c>
      <c r="J62" s="13">
        <v>32.1</v>
      </c>
      <c r="K62" s="13">
        <v>55.2</v>
      </c>
      <c r="L62" s="14">
        <v>381000</v>
      </c>
      <c r="M62" s="28">
        <v>3140</v>
      </c>
      <c r="N62" s="28">
        <v>82200</v>
      </c>
      <c r="O62" s="28">
        <v>10300000</v>
      </c>
      <c r="P62" s="28">
        <v>155000</v>
      </c>
      <c r="Q62" s="28">
        <v>173000</v>
      </c>
      <c r="R62" s="28">
        <v>57.3</v>
      </c>
      <c r="S62" s="28">
        <v>1010</v>
      </c>
      <c r="T62" s="28">
        <v>3890000</v>
      </c>
      <c r="U62" s="28">
        <v>55600</v>
      </c>
      <c r="V62" s="28">
        <v>84700</v>
      </c>
      <c r="W62" s="28">
        <v>35.200000000000003</v>
      </c>
      <c r="X62" s="28">
        <v>2380</v>
      </c>
    </row>
    <row r="63" spans="1:24">
      <c r="A63" s="12" t="s">
        <v>66</v>
      </c>
      <c r="B63" s="13">
        <v>152</v>
      </c>
      <c r="C63" s="13">
        <v>160</v>
      </c>
      <c r="D63" s="13">
        <v>6</v>
      </c>
      <c r="E63" s="13">
        <v>9</v>
      </c>
      <c r="F63" s="13">
        <v>15</v>
      </c>
      <c r="G63" s="13">
        <v>41.6</v>
      </c>
      <c r="H63" s="13">
        <v>30.4</v>
      </c>
      <c r="I63" s="13">
        <v>0.90600000000000003</v>
      </c>
      <c r="J63" s="13">
        <v>29.8</v>
      </c>
      <c r="K63" s="13">
        <v>63.4</v>
      </c>
      <c r="L63" s="14">
        <v>567000</v>
      </c>
      <c r="M63" s="28">
        <v>3880</v>
      </c>
      <c r="N63" s="28">
        <v>113000</v>
      </c>
      <c r="O63" s="28">
        <v>16700000</v>
      </c>
      <c r="P63" s="28">
        <v>220000</v>
      </c>
      <c r="Q63" s="28">
        <v>246000</v>
      </c>
      <c r="R63" s="28">
        <v>65.7</v>
      </c>
      <c r="S63" s="28">
        <v>1320</v>
      </c>
      <c r="T63" s="28">
        <v>6160000</v>
      </c>
      <c r="U63" s="28">
        <v>76900</v>
      </c>
      <c r="V63" s="28">
        <v>118000</v>
      </c>
      <c r="W63" s="28">
        <v>39.799999999999997</v>
      </c>
      <c r="X63" s="28">
        <v>2880</v>
      </c>
    </row>
    <row r="64" spans="1:24">
      <c r="A64" s="12" t="s">
        <v>67</v>
      </c>
      <c r="B64" s="13">
        <v>171</v>
      </c>
      <c r="C64" s="13">
        <v>180</v>
      </c>
      <c r="D64" s="13">
        <v>6</v>
      </c>
      <c r="E64" s="13">
        <v>9.5</v>
      </c>
      <c r="F64" s="13">
        <v>15</v>
      </c>
      <c r="G64" s="13">
        <v>42.6</v>
      </c>
      <c r="H64" s="13">
        <v>35.5</v>
      </c>
      <c r="I64" s="13">
        <v>1.02</v>
      </c>
      <c r="J64" s="13">
        <v>28.7</v>
      </c>
      <c r="K64" s="13">
        <v>71.5</v>
      </c>
      <c r="L64" s="14">
        <v>971000</v>
      </c>
      <c r="M64" s="28">
        <v>4530</v>
      </c>
      <c r="N64" s="28">
        <v>147000</v>
      </c>
      <c r="O64" s="28">
        <v>25100000</v>
      </c>
      <c r="P64" s="28">
        <v>294000</v>
      </c>
      <c r="Q64" s="28">
        <v>324000</v>
      </c>
      <c r="R64" s="28">
        <v>74.5</v>
      </c>
      <c r="S64" s="28">
        <v>1450</v>
      </c>
      <c r="T64" s="28">
        <v>9250000</v>
      </c>
      <c r="U64" s="28">
        <v>103000</v>
      </c>
      <c r="V64" s="28">
        <v>157000</v>
      </c>
      <c r="W64" s="28">
        <v>45.2</v>
      </c>
      <c r="X64" s="28">
        <v>3420</v>
      </c>
    </row>
    <row r="65" spans="1:24">
      <c r="A65" s="12" t="s">
        <v>68</v>
      </c>
      <c r="B65" s="13">
        <v>190</v>
      </c>
      <c r="C65" s="13">
        <v>200</v>
      </c>
      <c r="D65" s="13">
        <v>6.5</v>
      </c>
      <c r="E65" s="13">
        <v>10</v>
      </c>
      <c r="F65" s="13">
        <v>18</v>
      </c>
      <c r="G65" s="13">
        <v>47.6</v>
      </c>
      <c r="H65" s="13">
        <v>42.3</v>
      </c>
      <c r="I65" s="13">
        <v>1.1399999999999999</v>
      </c>
      <c r="J65" s="13">
        <v>26.9</v>
      </c>
      <c r="K65" s="13">
        <v>79.900000000000006</v>
      </c>
      <c r="L65" s="14">
        <v>1290000</v>
      </c>
      <c r="M65" s="28">
        <v>5380</v>
      </c>
      <c r="N65" s="28">
        <v>192000</v>
      </c>
      <c r="O65" s="28">
        <v>36900000</v>
      </c>
      <c r="P65" s="28">
        <v>389000</v>
      </c>
      <c r="Q65" s="28">
        <v>430000</v>
      </c>
      <c r="R65" s="28">
        <v>82.8</v>
      </c>
      <c r="S65" s="28">
        <v>1810</v>
      </c>
      <c r="T65" s="28">
        <v>13400000</v>
      </c>
      <c r="U65" s="28">
        <v>134000</v>
      </c>
      <c r="V65" s="28">
        <v>204000</v>
      </c>
      <c r="W65" s="28">
        <v>49.8</v>
      </c>
      <c r="X65" s="28">
        <v>4000</v>
      </c>
    </row>
    <row r="66" spans="1:24">
      <c r="A66" s="12" t="s">
        <v>69</v>
      </c>
      <c r="B66" s="13">
        <v>210</v>
      </c>
      <c r="C66" s="13">
        <v>220</v>
      </c>
      <c r="D66" s="13">
        <v>7</v>
      </c>
      <c r="E66" s="13">
        <v>11</v>
      </c>
      <c r="F66" s="13">
        <v>18</v>
      </c>
      <c r="G66" s="13">
        <v>50.5</v>
      </c>
      <c r="H66" s="13">
        <v>50.5</v>
      </c>
      <c r="I66" s="13">
        <v>1.26</v>
      </c>
      <c r="J66" s="13">
        <v>24.9</v>
      </c>
      <c r="K66" s="13">
        <v>88.3</v>
      </c>
      <c r="L66" s="14">
        <v>1980000</v>
      </c>
      <c r="M66" s="28">
        <v>6430</v>
      </c>
      <c r="N66" s="28">
        <v>280000</v>
      </c>
      <c r="O66" s="28">
        <v>54100000</v>
      </c>
      <c r="P66" s="28">
        <v>515000</v>
      </c>
      <c r="Q66" s="28">
        <v>568000</v>
      </c>
      <c r="R66" s="28">
        <v>91.7</v>
      </c>
      <c r="S66" s="28">
        <v>2060</v>
      </c>
      <c r="T66" s="28">
        <v>19500000</v>
      </c>
      <c r="U66" s="28">
        <v>178000</v>
      </c>
      <c r="V66" s="28">
        <v>271000</v>
      </c>
      <c r="W66" s="28">
        <v>55.1</v>
      </c>
      <c r="X66" s="28">
        <v>4840</v>
      </c>
    </row>
    <row r="67" spans="1:24">
      <c r="A67" s="12" t="s">
        <v>70</v>
      </c>
      <c r="B67" s="13">
        <v>230</v>
      </c>
      <c r="C67" s="13">
        <v>240</v>
      </c>
      <c r="D67" s="13">
        <v>7.5</v>
      </c>
      <c r="E67" s="13">
        <v>12</v>
      </c>
      <c r="F67" s="13">
        <v>21</v>
      </c>
      <c r="G67" s="13">
        <v>56.1</v>
      </c>
      <c r="H67" s="13">
        <v>60.3</v>
      </c>
      <c r="I67" s="13">
        <v>1.37</v>
      </c>
      <c r="J67" s="13">
        <v>22.7</v>
      </c>
      <c r="K67" s="13">
        <v>96.9</v>
      </c>
      <c r="L67" s="14">
        <v>2760000</v>
      </c>
      <c r="M67" s="28">
        <v>7680</v>
      </c>
      <c r="N67" s="28">
        <v>394000</v>
      </c>
      <c r="O67" s="28">
        <v>77600000</v>
      </c>
      <c r="P67" s="28">
        <v>675000</v>
      </c>
      <c r="Q67" s="28">
        <v>744000</v>
      </c>
      <c r="R67" s="28">
        <v>101</v>
      </c>
      <c r="S67" s="28">
        <v>2510</v>
      </c>
      <c r="T67" s="28">
        <v>27700000</v>
      </c>
      <c r="U67" s="28">
        <v>231000</v>
      </c>
      <c r="V67" s="28">
        <v>352000</v>
      </c>
      <c r="W67" s="28">
        <v>60</v>
      </c>
      <c r="X67" s="28">
        <v>5760</v>
      </c>
    </row>
    <row r="68" spans="1:24">
      <c r="A68" s="12" t="s">
        <v>71</v>
      </c>
      <c r="B68" s="13">
        <v>250</v>
      </c>
      <c r="C68" s="13">
        <v>260</v>
      </c>
      <c r="D68" s="13">
        <v>7.5</v>
      </c>
      <c r="E68" s="13">
        <v>12.5</v>
      </c>
      <c r="F68" s="13">
        <v>24</v>
      </c>
      <c r="G68" s="13">
        <v>60.6</v>
      </c>
      <c r="H68" s="13">
        <v>68.2</v>
      </c>
      <c r="I68" s="13">
        <v>1.48</v>
      </c>
      <c r="J68" s="13">
        <v>21.7</v>
      </c>
      <c r="K68" s="13">
        <v>106</v>
      </c>
      <c r="L68" s="14">
        <v>3510000</v>
      </c>
      <c r="M68" s="28">
        <v>8680</v>
      </c>
      <c r="N68" s="28">
        <v>478000</v>
      </c>
      <c r="O68" s="28">
        <v>104500000</v>
      </c>
      <c r="P68" s="28">
        <v>836000</v>
      </c>
      <c r="Q68" s="28">
        <v>920000</v>
      </c>
      <c r="R68" s="28">
        <v>110</v>
      </c>
      <c r="S68" s="28">
        <v>2870</v>
      </c>
      <c r="T68" s="28">
        <v>36700000</v>
      </c>
      <c r="U68" s="28">
        <v>282000</v>
      </c>
      <c r="V68" s="28">
        <v>430000</v>
      </c>
      <c r="W68" s="28">
        <v>65</v>
      </c>
      <c r="X68" s="28">
        <v>6500</v>
      </c>
    </row>
    <row r="69" spans="1:24">
      <c r="A69" s="12" t="s">
        <v>72</v>
      </c>
      <c r="B69" s="13">
        <v>270</v>
      </c>
      <c r="C69" s="13">
        <v>280</v>
      </c>
      <c r="D69" s="13">
        <v>8</v>
      </c>
      <c r="E69" s="13">
        <v>13</v>
      </c>
      <c r="F69" s="13">
        <v>24</v>
      </c>
      <c r="G69" s="13">
        <v>62.1</v>
      </c>
      <c r="H69" s="13">
        <v>76.400000000000006</v>
      </c>
      <c r="I69" s="13">
        <v>1.6</v>
      </c>
      <c r="J69" s="13">
        <v>21</v>
      </c>
      <c r="K69" s="13">
        <v>114</v>
      </c>
      <c r="L69" s="14">
        <v>5140000</v>
      </c>
      <c r="M69" s="28">
        <v>9730</v>
      </c>
      <c r="N69" s="28">
        <v>583000</v>
      </c>
      <c r="O69" s="28">
        <v>136700000</v>
      </c>
      <c r="P69" s="28">
        <v>1010000</v>
      </c>
      <c r="Q69" s="28">
        <v>1110000</v>
      </c>
      <c r="R69" s="28">
        <v>119</v>
      </c>
      <c r="S69" s="28">
        <v>3180</v>
      </c>
      <c r="T69" s="28">
        <v>47600000</v>
      </c>
      <c r="U69" s="28">
        <v>340000</v>
      </c>
      <c r="V69" s="28">
        <v>518000</v>
      </c>
      <c r="W69" s="28">
        <v>70</v>
      </c>
      <c r="X69" s="28">
        <v>7280</v>
      </c>
    </row>
    <row r="70" spans="1:24">
      <c r="A70" s="12" t="s">
        <v>73</v>
      </c>
      <c r="B70" s="13">
        <v>290</v>
      </c>
      <c r="C70" s="13">
        <v>300</v>
      </c>
      <c r="D70" s="13">
        <v>8.5</v>
      </c>
      <c r="E70" s="13">
        <v>14</v>
      </c>
      <c r="F70" s="13">
        <v>27</v>
      </c>
      <c r="G70" s="13">
        <v>68.099999999999994</v>
      </c>
      <c r="H70" s="13">
        <v>88.3</v>
      </c>
      <c r="I70" s="13">
        <v>1.72</v>
      </c>
      <c r="J70" s="13">
        <v>19.5</v>
      </c>
      <c r="K70" s="13">
        <v>123</v>
      </c>
      <c r="L70" s="14">
        <v>6210000</v>
      </c>
      <c r="M70" s="28">
        <v>11300</v>
      </c>
      <c r="N70" s="28">
        <v>777000</v>
      </c>
      <c r="O70" s="28">
        <v>182600000</v>
      </c>
      <c r="P70" s="28">
        <v>1260000</v>
      </c>
      <c r="Q70" s="28">
        <v>1380000</v>
      </c>
      <c r="R70" s="28">
        <v>127</v>
      </c>
      <c r="S70" s="28">
        <v>3780</v>
      </c>
      <c r="T70" s="28">
        <v>63100000</v>
      </c>
      <c r="U70" s="28">
        <v>421000</v>
      </c>
      <c r="V70" s="28">
        <v>642000</v>
      </c>
      <c r="W70" s="28">
        <v>74.900000000000006</v>
      </c>
      <c r="X70" s="28">
        <v>8400</v>
      </c>
    </row>
    <row r="71" spans="1:24">
      <c r="A71" s="12" t="s">
        <v>74</v>
      </c>
      <c r="B71" s="13">
        <v>310</v>
      </c>
      <c r="C71" s="13">
        <v>300</v>
      </c>
      <c r="D71" s="13">
        <v>9</v>
      </c>
      <c r="E71" s="13">
        <v>15.5</v>
      </c>
      <c r="F71" s="13">
        <v>27</v>
      </c>
      <c r="G71" s="13">
        <v>71.599999999999994</v>
      </c>
      <c r="H71" s="13">
        <v>97.6</v>
      </c>
      <c r="I71" s="13">
        <v>1.76</v>
      </c>
      <c r="J71" s="13">
        <v>18</v>
      </c>
      <c r="K71" s="13">
        <v>131</v>
      </c>
      <c r="L71" s="14">
        <v>7900000</v>
      </c>
      <c r="M71" s="28">
        <v>12400</v>
      </c>
      <c r="N71" s="28">
        <v>1050000</v>
      </c>
      <c r="O71" s="28">
        <v>229300000</v>
      </c>
      <c r="P71" s="28">
        <v>1480000</v>
      </c>
      <c r="Q71" s="28">
        <v>1630000</v>
      </c>
      <c r="R71" s="28">
        <v>136</v>
      </c>
      <c r="S71" s="28">
        <v>4080</v>
      </c>
      <c r="T71" s="28">
        <v>69900000</v>
      </c>
      <c r="U71" s="28">
        <v>466000</v>
      </c>
      <c r="V71" s="28">
        <v>710000</v>
      </c>
      <c r="W71" s="28">
        <v>74.900000000000006</v>
      </c>
      <c r="X71" s="28">
        <v>9300</v>
      </c>
    </row>
    <row r="72" spans="1:24">
      <c r="A72" s="12" t="s">
        <v>75</v>
      </c>
      <c r="B72" s="13">
        <v>330</v>
      </c>
      <c r="C72" s="13">
        <v>300</v>
      </c>
      <c r="D72" s="13">
        <v>9.5</v>
      </c>
      <c r="E72" s="13">
        <v>16.5</v>
      </c>
      <c r="F72" s="13">
        <v>27</v>
      </c>
      <c r="G72" s="13">
        <v>74.099999999999994</v>
      </c>
      <c r="H72" s="13">
        <v>105</v>
      </c>
      <c r="I72" s="13">
        <v>1.79</v>
      </c>
      <c r="J72" s="13">
        <v>17.100000000000001</v>
      </c>
      <c r="K72" s="13">
        <v>139</v>
      </c>
      <c r="L72" s="14">
        <v>9500000</v>
      </c>
      <c r="M72" s="28">
        <v>13300</v>
      </c>
      <c r="N72" s="28">
        <v>1270000</v>
      </c>
      <c r="O72" s="28">
        <v>276900000</v>
      </c>
      <c r="P72" s="28">
        <v>1680000</v>
      </c>
      <c r="Q72" s="28">
        <v>1850000</v>
      </c>
      <c r="R72" s="28">
        <v>144</v>
      </c>
      <c r="S72" s="28">
        <v>4450</v>
      </c>
      <c r="T72" s="28">
        <v>74400000</v>
      </c>
      <c r="U72" s="28">
        <v>496000</v>
      </c>
      <c r="V72" s="28">
        <v>756000</v>
      </c>
      <c r="W72" s="28">
        <v>74.599999999999994</v>
      </c>
      <c r="X72" s="28">
        <v>9900</v>
      </c>
    </row>
    <row r="73" spans="1:24">
      <c r="A73" s="12" t="s">
        <v>76</v>
      </c>
      <c r="B73" s="13">
        <v>350</v>
      </c>
      <c r="C73" s="13">
        <v>300</v>
      </c>
      <c r="D73" s="13">
        <v>10</v>
      </c>
      <c r="E73" s="13">
        <v>17.5</v>
      </c>
      <c r="F73" s="13">
        <v>27</v>
      </c>
      <c r="G73" s="13">
        <v>76.599999999999994</v>
      </c>
      <c r="H73" s="13">
        <v>112</v>
      </c>
      <c r="I73" s="13">
        <v>1.83</v>
      </c>
      <c r="J73" s="13">
        <v>16.399999999999999</v>
      </c>
      <c r="K73" s="13">
        <v>146</v>
      </c>
      <c r="L73" s="14">
        <v>13300000</v>
      </c>
      <c r="M73" s="28">
        <v>14300</v>
      </c>
      <c r="N73" s="28">
        <v>1520000</v>
      </c>
      <c r="O73" s="28">
        <v>330900000</v>
      </c>
      <c r="P73" s="28">
        <v>1890000</v>
      </c>
      <c r="Q73" s="28">
        <v>2080000</v>
      </c>
      <c r="R73" s="28">
        <v>152</v>
      </c>
      <c r="S73" s="28">
        <v>4920</v>
      </c>
      <c r="T73" s="28">
        <v>78900000</v>
      </c>
      <c r="U73" s="28">
        <v>526000</v>
      </c>
      <c r="V73" s="28">
        <v>803000</v>
      </c>
      <c r="W73" s="28">
        <v>74.3</v>
      </c>
      <c r="X73" s="28">
        <v>10500</v>
      </c>
    </row>
    <row r="74" spans="1:24">
      <c r="A74" s="12" t="s">
        <v>77</v>
      </c>
      <c r="B74" s="13">
        <v>390</v>
      </c>
      <c r="C74" s="13">
        <v>300</v>
      </c>
      <c r="D74" s="13">
        <v>11</v>
      </c>
      <c r="E74" s="13">
        <v>19</v>
      </c>
      <c r="F74" s="13">
        <v>27</v>
      </c>
      <c r="G74" s="13">
        <v>79.599999999999994</v>
      </c>
      <c r="H74" s="13">
        <v>125</v>
      </c>
      <c r="I74" s="13">
        <v>1.91</v>
      </c>
      <c r="J74" s="13">
        <v>15.3</v>
      </c>
      <c r="K74" s="13">
        <v>161</v>
      </c>
      <c r="L74" s="14">
        <v>19300000</v>
      </c>
      <c r="M74" s="28">
        <v>15900</v>
      </c>
      <c r="N74" s="28">
        <v>1970000</v>
      </c>
      <c r="O74" s="28">
        <v>450700000</v>
      </c>
      <c r="P74" s="28">
        <v>2310000</v>
      </c>
      <c r="Q74" s="28">
        <v>2560000</v>
      </c>
      <c r="R74" s="28">
        <v>168</v>
      </c>
      <c r="S74" s="28">
        <v>5740</v>
      </c>
      <c r="T74" s="28">
        <v>85600000</v>
      </c>
      <c r="U74" s="28">
        <v>571000</v>
      </c>
      <c r="V74" s="28">
        <v>873000</v>
      </c>
      <c r="W74" s="28">
        <v>73.400000000000006</v>
      </c>
      <c r="X74" s="28">
        <v>11400</v>
      </c>
    </row>
    <row r="75" spans="1:24">
      <c r="A75" s="12" t="s">
        <v>78</v>
      </c>
      <c r="B75" s="13">
        <v>440</v>
      </c>
      <c r="C75" s="13">
        <v>300</v>
      </c>
      <c r="D75" s="13">
        <v>11.5</v>
      </c>
      <c r="E75" s="13">
        <v>21</v>
      </c>
      <c r="F75" s="13">
        <v>27</v>
      </c>
      <c r="G75" s="13">
        <v>85.1</v>
      </c>
      <c r="H75" s="13">
        <v>140</v>
      </c>
      <c r="I75" s="13">
        <v>2.0099999999999998</v>
      </c>
      <c r="J75" s="13">
        <v>14.4</v>
      </c>
      <c r="K75" s="13">
        <v>181</v>
      </c>
      <c r="L75" s="14">
        <v>27000000</v>
      </c>
      <c r="M75" s="28">
        <v>17800</v>
      </c>
      <c r="N75" s="28">
        <v>2650000</v>
      </c>
      <c r="O75" s="28">
        <v>637200000</v>
      </c>
      <c r="P75" s="28">
        <v>2900000</v>
      </c>
      <c r="Q75" s="28">
        <v>3220000</v>
      </c>
      <c r="R75" s="28">
        <v>189</v>
      </c>
      <c r="S75" s="28">
        <v>6580</v>
      </c>
      <c r="T75" s="28">
        <v>94700000</v>
      </c>
      <c r="U75" s="28">
        <v>631000</v>
      </c>
      <c r="V75" s="28">
        <v>966000</v>
      </c>
      <c r="W75" s="28">
        <v>72.900000000000006</v>
      </c>
      <c r="X75" s="28">
        <v>12600</v>
      </c>
    </row>
    <row r="76" spans="1:24">
      <c r="A76" s="12" t="s">
        <v>79</v>
      </c>
      <c r="B76" s="13">
        <v>490</v>
      </c>
      <c r="C76" s="13">
        <v>300</v>
      </c>
      <c r="D76" s="13">
        <v>12</v>
      </c>
      <c r="E76" s="13">
        <v>23</v>
      </c>
      <c r="F76" s="13">
        <v>27</v>
      </c>
      <c r="G76" s="13">
        <v>89.6</v>
      </c>
      <c r="H76" s="13">
        <v>155</v>
      </c>
      <c r="I76" s="13">
        <v>2.11</v>
      </c>
      <c r="J76" s="13">
        <v>13.6</v>
      </c>
      <c r="K76" s="13">
        <v>200</v>
      </c>
      <c r="L76" s="14">
        <v>39900000</v>
      </c>
      <c r="M76" s="28">
        <v>19800</v>
      </c>
      <c r="N76" s="28">
        <v>3470000</v>
      </c>
      <c r="O76" s="28">
        <v>869700000</v>
      </c>
      <c r="P76" s="28">
        <v>3550000</v>
      </c>
      <c r="Q76" s="28">
        <v>3940000</v>
      </c>
      <c r="R76" s="28">
        <v>210</v>
      </c>
      <c r="S76" s="28">
        <v>7520</v>
      </c>
      <c r="T76" s="28">
        <v>104000000</v>
      </c>
      <c r="U76" s="28">
        <v>691000</v>
      </c>
      <c r="V76" s="28">
        <v>1060000</v>
      </c>
      <c r="W76" s="28">
        <v>72.400000000000006</v>
      </c>
      <c r="X76" s="28">
        <v>13800</v>
      </c>
    </row>
    <row r="77" spans="1:24">
      <c r="A77" s="12" t="s">
        <v>80</v>
      </c>
      <c r="B77" s="13">
        <v>540</v>
      </c>
      <c r="C77" s="13">
        <v>300</v>
      </c>
      <c r="D77" s="13">
        <v>12.5</v>
      </c>
      <c r="E77" s="13">
        <v>24</v>
      </c>
      <c r="F77" s="13">
        <v>27</v>
      </c>
      <c r="G77" s="13">
        <v>92.1</v>
      </c>
      <c r="H77" s="13">
        <v>166</v>
      </c>
      <c r="I77" s="13">
        <v>2.21</v>
      </c>
      <c r="J77" s="13">
        <v>13.3</v>
      </c>
      <c r="K77" s="13">
        <v>218</v>
      </c>
      <c r="L77" s="14">
        <v>56400000</v>
      </c>
      <c r="M77" s="28">
        <v>21200</v>
      </c>
      <c r="N77" s="28">
        <v>3980000</v>
      </c>
      <c r="O77" s="28">
        <v>1119000000</v>
      </c>
      <c r="P77" s="28">
        <v>4150000</v>
      </c>
      <c r="Q77" s="28">
        <v>4620000</v>
      </c>
      <c r="R77" s="28">
        <v>230</v>
      </c>
      <c r="S77" s="28">
        <v>8400</v>
      </c>
      <c r="T77" s="28">
        <v>108000000</v>
      </c>
      <c r="U77" s="28">
        <v>721000</v>
      </c>
      <c r="V77" s="28">
        <v>1110000</v>
      </c>
      <c r="W77" s="28">
        <v>71.5</v>
      </c>
      <c r="X77" s="28">
        <v>14400</v>
      </c>
    </row>
    <row r="78" spans="1:24">
      <c r="A78" s="12" t="s">
        <v>81</v>
      </c>
      <c r="B78" s="13">
        <v>590</v>
      </c>
      <c r="C78" s="13">
        <v>300</v>
      </c>
      <c r="D78" s="13">
        <v>13</v>
      </c>
      <c r="E78" s="13">
        <v>25</v>
      </c>
      <c r="F78" s="13">
        <v>27</v>
      </c>
      <c r="G78" s="13">
        <v>94.6</v>
      </c>
      <c r="H78" s="13">
        <v>178</v>
      </c>
      <c r="I78" s="13">
        <v>2.31</v>
      </c>
      <c r="J78" s="13">
        <v>13</v>
      </c>
      <c r="K78" s="13">
        <v>237</v>
      </c>
      <c r="L78" s="14">
        <v>71300000</v>
      </c>
      <c r="M78" s="28">
        <v>22600</v>
      </c>
      <c r="N78" s="28">
        <v>4540000</v>
      </c>
      <c r="O78" s="28">
        <v>1412000000</v>
      </c>
      <c r="P78" s="28">
        <v>4790000</v>
      </c>
      <c r="Q78" s="28">
        <v>5360000</v>
      </c>
      <c r="R78" s="28">
        <v>250</v>
      </c>
      <c r="S78" s="28">
        <v>9280</v>
      </c>
      <c r="T78" s="28">
        <v>113000000</v>
      </c>
      <c r="U78" s="28">
        <v>751000</v>
      </c>
      <c r="V78" s="28">
        <v>1160000</v>
      </c>
      <c r="W78" s="28">
        <v>70.5</v>
      </c>
      <c r="X78" s="28">
        <v>15000</v>
      </c>
    </row>
  </sheetData>
  <sheetProtection password="A237" sheet="1" objects="1" scenarios="1" selectLockedCells="1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2008-10-29T12:33:14Z</dcterms:created>
  <dcterms:modified xsi:type="dcterms:W3CDTF">2009-11-02T00:03:05Z</dcterms:modified>
</cp:coreProperties>
</file>